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04. งานออกแบบ\2563-7 ห้องน้ำหนองกระทิง\"/>
    </mc:Choice>
  </mc:AlternateContent>
  <xr:revisionPtr revIDLastSave="0" documentId="13_ncr:1_{3B866F36-680B-4885-8109-449DD1C96010}" xr6:coauthVersionLast="45" xr6:coauthVersionMax="45" xr10:uidLastSave="{00000000-0000-0000-0000-000000000000}"/>
  <bookViews>
    <workbookView xWindow="780" yWindow="780" windowWidth="15150" windowHeight="11265" activeTab="4" xr2:uid="{84D9B37D-424C-4619-A316-827449C6BFF3}"/>
  </bookViews>
  <sheets>
    <sheet name="ปร.1" sheetId="1" r:id="rId1"/>
    <sheet name="ปร.2" sheetId="2" r:id="rId2"/>
    <sheet name="ปร.4" sheetId="3" r:id="rId3"/>
    <sheet name="ปร.5" sheetId="5" r:id="rId4"/>
    <sheet name="ปร.6" sheetId="6" r:id="rId5"/>
    <sheet name="ราคาวัสดุ" sheetId="4" r:id="rId6"/>
  </sheets>
  <definedNames>
    <definedName name="_xlnm.Print_Area" localSheetId="2">ปร.4!$A$1:$J$162</definedName>
    <definedName name="_xlnm.Print_Titles" localSheetId="0">ปร.1!$1:$8</definedName>
    <definedName name="_xlnm.Print_Titles" localSheetId="2">ปร.4!$1:$8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6" l="1"/>
  <c r="E12" i="5" l="1"/>
  <c r="E11" i="5"/>
  <c r="E10" i="5"/>
  <c r="E20" i="5" s="1"/>
  <c r="E9" i="5"/>
  <c r="H36" i="3"/>
  <c r="F36" i="3"/>
  <c r="H157" i="3"/>
  <c r="H156" i="3"/>
  <c r="H155" i="3"/>
  <c r="H154" i="3"/>
  <c r="H153" i="3"/>
  <c r="H152" i="3"/>
  <c r="H151" i="3"/>
  <c r="H150" i="3"/>
  <c r="I150" i="3" s="1"/>
  <c r="H149" i="3"/>
  <c r="H148" i="3"/>
  <c r="H147" i="3"/>
  <c r="H146" i="3"/>
  <c r="F157" i="3"/>
  <c r="F156" i="3"/>
  <c r="I156" i="3" s="1"/>
  <c r="F155" i="3"/>
  <c r="I155" i="3" s="1"/>
  <c r="F154" i="3"/>
  <c r="F153" i="3"/>
  <c r="F152" i="3"/>
  <c r="F151" i="3"/>
  <c r="F150" i="3"/>
  <c r="F149" i="3"/>
  <c r="F148" i="3"/>
  <c r="I148" i="3" s="1"/>
  <c r="F147" i="3"/>
  <c r="F146" i="3"/>
  <c r="H138" i="3"/>
  <c r="H137" i="3"/>
  <c r="H136" i="3"/>
  <c r="F138" i="3"/>
  <c r="F137" i="3"/>
  <c r="F136" i="3"/>
  <c r="H134" i="3"/>
  <c r="F134" i="3"/>
  <c r="H133" i="3"/>
  <c r="F133" i="3"/>
  <c r="F121" i="3"/>
  <c r="F122" i="3"/>
  <c r="F123" i="3"/>
  <c r="F128" i="3"/>
  <c r="F129" i="3"/>
  <c r="F130" i="3"/>
  <c r="H130" i="3"/>
  <c r="H129" i="3"/>
  <c r="H128" i="3"/>
  <c r="H123" i="3"/>
  <c r="H122" i="3"/>
  <c r="H121" i="3"/>
  <c r="I116" i="3"/>
  <c r="H120" i="3"/>
  <c r="H119" i="3"/>
  <c r="H118" i="3"/>
  <c r="H117" i="3"/>
  <c r="H116" i="3"/>
  <c r="H115" i="3"/>
  <c r="H114" i="3"/>
  <c r="H113" i="3"/>
  <c r="H112" i="3"/>
  <c r="F120" i="3"/>
  <c r="F119" i="3"/>
  <c r="F118" i="3"/>
  <c r="F117" i="3"/>
  <c r="F116" i="3"/>
  <c r="F115" i="3"/>
  <c r="F114" i="3"/>
  <c r="I114" i="3" s="1"/>
  <c r="F113" i="3"/>
  <c r="I113" i="3" s="1"/>
  <c r="F112" i="3"/>
  <c r="I36" i="3" l="1"/>
  <c r="I112" i="3"/>
  <c r="I120" i="3"/>
  <c r="I138" i="3"/>
  <c r="I149" i="3"/>
  <c r="I157" i="3"/>
  <c r="I115" i="3"/>
  <c r="I136" i="3"/>
  <c r="E131" i="3"/>
  <c r="F131" i="3" s="1"/>
  <c r="G131" i="3" s="1"/>
  <c r="H131" i="3" s="1"/>
  <c r="I117" i="3"/>
  <c r="I151" i="3"/>
  <c r="I147" i="3"/>
  <c r="I119" i="3"/>
  <c r="I118" i="3"/>
  <c r="I137" i="3"/>
  <c r="I152" i="3"/>
  <c r="I123" i="3"/>
  <c r="I134" i="3"/>
  <c r="I153" i="3"/>
  <c r="I128" i="3"/>
  <c r="I121" i="3"/>
  <c r="I154" i="3"/>
  <c r="I146" i="3"/>
  <c r="I133" i="3"/>
  <c r="I129" i="3"/>
  <c r="I130" i="3"/>
  <c r="I122" i="3"/>
  <c r="I158" i="3" l="1"/>
  <c r="I131" i="3"/>
  <c r="I139" i="3"/>
  <c r="H95" i="3" l="1"/>
  <c r="H96" i="3"/>
  <c r="H97" i="3"/>
  <c r="H98" i="3"/>
  <c r="H99" i="3"/>
  <c r="H100" i="3"/>
  <c r="F95" i="3"/>
  <c r="F96" i="3"/>
  <c r="I96" i="3" s="1"/>
  <c r="F97" i="3"/>
  <c r="F98" i="3"/>
  <c r="F99" i="3"/>
  <c r="F100" i="3"/>
  <c r="H94" i="3"/>
  <c r="F94" i="3"/>
  <c r="I94" i="3" s="1"/>
  <c r="H85" i="3"/>
  <c r="H86" i="3"/>
  <c r="H87" i="3"/>
  <c r="H88" i="3"/>
  <c r="H89" i="3"/>
  <c r="F85" i="3"/>
  <c r="F86" i="3"/>
  <c r="F87" i="3"/>
  <c r="F88" i="3"/>
  <c r="I88" i="3" s="1"/>
  <c r="F89" i="3"/>
  <c r="I89" i="3" s="1"/>
  <c r="H80" i="3"/>
  <c r="H81" i="3"/>
  <c r="H82" i="3"/>
  <c r="H83" i="3"/>
  <c r="H84" i="3"/>
  <c r="F80" i="3"/>
  <c r="F81" i="3"/>
  <c r="I81" i="3" s="1"/>
  <c r="F82" i="3"/>
  <c r="I82" i="3" s="1"/>
  <c r="F83" i="3"/>
  <c r="F84" i="3"/>
  <c r="H79" i="3"/>
  <c r="H78" i="3"/>
  <c r="H77" i="3"/>
  <c r="H71" i="3"/>
  <c r="H70" i="3"/>
  <c r="F79" i="3"/>
  <c r="I79" i="3" s="1"/>
  <c r="F78" i="3"/>
  <c r="F77" i="3"/>
  <c r="F71" i="3"/>
  <c r="F70" i="3"/>
  <c r="F67" i="3"/>
  <c r="F66" i="3"/>
  <c r="F65" i="3"/>
  <c r="H67" i="3"/>
  <c r="H66" i="3"/>
  <c r="H65" i="3"/>
  <c r="H68" i="3"/>
  <c r="F68" i="3"/>
  <c r="I99" i="3" l="1"/>
  <c r="I98" i="3"/>
  <c r="I78" i="3"/>
  <c r="I83" i="3"/>
  <c r="I97" i="3"/>
  <c r="I95" i="3"/>
  <c r="I86" i="3"/>
  <c r="I87" i="3"/>
  <c r="I70" i="3"/>
  <c r="I85" i="3"/>
  <c r="I100" i="3"/>
  <c r="I68" i="3"/>
  <c r="I71" i="3"/>
  <c r="I80" i="3"/>
  <c r="I77" i="3"/>
  <c r="I84" i="3"/>
  <c r="I67" i="3"/>
  <c r="I66" i="3"/>
  <c r="I65" i="3"/>
  <c r="E35" i="3" l="1"/>
  <c r="C35" i="3"/>
  <c r="F52" i="3"/>
  <c r="H52" i="3"/>
  <c r="F53" i="3"/>
  <c r="H53" i="3"/>
  <c r="I53" i="3" s="1"/>
  <c r="F54" i="3"/>
  <c r="H54" i="3"/>
  <c r="F55" i="3"/>
  <c r="H55" i="3"/>
  <c r="F60" i="3"/>
  <c r="H60" i="3"/>
  <c r="F61" i="3"/>
  <c r="H61" i="3"/>
  <c r="F62" i="3"/>
  <c r="H62" i="3"/>
  <c r="F63" i="3"/>
  <c r="H63" i="3"/>
  <c r="F64" i="3"/>
  <c r="H64" i="3"/>
  <c r="H51" i="3"/>
  <c r="F51" i="3"/>
  <c r="H50" i="3"/>
  <c r="F50" i="3"/>
  <c r="H44" i="3"/>
  <c r="F44" i="3"/>
  <c r="C45" i="3"/>
  <c r="H45" i="3" s="1"/>
  <c r="C34" i="3"/>
  <c r="H35" i="3"/>
  <c r="C30" i="3"/>
  <c r="H30" i="3" s="1"/>
  <c r="C41" i="1"/>
  <c r="C38" i="1"/>
  <c r="C29" i="1"/>
  <c r="C28" i="1"/>
  <c r="C27" i="1"/>
  <c r="C26" i="1"/>
  <c r="C30" i="1" s="1"/>
  <c r="H47" i="3"/>
  <c r="F15" i="2"/>
  <c r="F32" i="3"/>
  <c r="H32" i="3"/>
  <c r="F33" i="3"/>
  <c r="H33" i="3"/>
  <c r="F45" i="3"/>
  <c r="F46" i="3"/>
  <c r="H46" i="3"/>
  <c r="F48" i="3"/>
  <c r="H48" i="3"/>
  <c r="F49" i="3"/>
  <c r="H49" i="3"/>
  <c r="H31" i="3"/>
  <c r="F31" i="3"/>
  <c r="H27" i="3"/>
  <c r="F27" i="3"/>
  <c r="F11" i="3"/>
  <c r="H11" i="3"/>
  <c r="F12" i="3"/>
  <c r="H12" i="3"/>
  <c r="F13" i="3"/>
  <c r="H13" i="3"/>
  <c r="F14" i="3"/>
  <c r="H14" i="3"/>
  <c r="F15" i="3"/>
  <c r="H15" i="3"/>
  <c r="F16" i="3"/>
  <c r="H16" i="3"/>
  <c r="F20" i="3"/>
  <c r="H20" i="3"/>
  <c r="H10" i="3"/>
  <c r="F10" i="3"/>
  <c r="C16" i="1"/>
  <c r="C17" i="1"/>
  <c r="C15" i="1"/>
  <c r="C29" i="3"/>
  <c r="H29" i="3" s="1"/>
  <c r="G16" i="2"/>
  <c r="C21" i="3"/>
  <c r="C26" i="3" s="1"/>
  <c r="F26" i="3" s="1"/>
  <c r="C19" i="3"/>
  <c r="F19" i="3" s="1"/>
  <c r="C18" i="3"/>
  <c r="F18" i="3" s="1"/>
  <c r="C17" i="3"/>
  <c r="F17" i="3" s="1"/>
  <c r="I12" i="3" l="1"/>
  <c r="I63" i="3"/>
  <c r="I62" i="3"/>
  <c r="I50" i="3"/>
  <c r="I27" i="3"/>
  <c r="I61" i="3"/>
  <c r="I55" i="3"/>
  <c r="I54" i="3"/>
  <c r="I60" i="3"/>
  <c r="I64" i="3"/>
  <c r="I52" i="3"/>
  <c r="I51" i="3"/>
  <c r="I44" i="3"/>
  <c r="F35" i="3"/>
  <c r="I35" i="3" s="1"/>
  <c r="H34" i="3"/>
  <c r="F30" i="3"/>
  <c r="I30" i="3" s="1"/>
  <c r="I10" i="3"/>
  <c r="F34" i="3"/>
  <c r="I48" i="3"/>
  <c r="I49" i="3"/>
  <c r="I45" i="3"/>
  <c r="I15" i="3"/>
  <c r="I20" i="3"/>
  <c r="H26" i="3"/>
  <c r="I26" i="3" s="1"/>
  <c r="H21" i="3"/>
  <c r="I32" i="3"/>
  <c r="F47" i="3"/>
  <c r="I47" i="3" s="1"/>
  <c r="H17" i="3"/>
  <c r="I17" i="3" s="1"/>
  <c r="I16" i="3"/>
  <c r="I14" i="3"/>
  <c r="F29" i="3"/>
  <c r="I29" i="3" s="1"/>
  <c r="F21" i="3"/>
  <c r="H19" i="3"/>
  <c r="I19" i="3" s="1"/>
  <c r="H18" i="3"/>
  <c r="I18" i="3" s="1"/>
  <c r="I46" i="3"/>
  <c r="I33" i="3"/>
  <c r="I31" i="3"/>
  <c r="I13" i="3"/>
  <c r="I11" i="3"/>
  <c r="I101" i="3" l="1"/>
  <c r="I34" i="3"/>
  <c r="I21" i="3"/>
  <c r="I37" i="3" s="1"/>
  <c r="C22" i="1" l="1"/>
  <c r="C21" i="1"/>
  <c r="C20" i="1"/>
  <c r="C14" i="1"/>
  <c r="C18" i="1" s="1"/>
  <c r="C11" i="1"/>
  <c r="I14" i="2"/>
  <c r="F14" i="2"/>
  <c r="D14" i="2"/>
  <c r="C14" i="2"/>
  <c r="I13" i="2"/>
  <c r="F13" i="2"/>
  <c r="D13" i="2"/>
  <c r="C13" i="2"/>
  <c r="F12" i="2"/>
  <c r="I12" i="2"/>
  <c r="D12" i="2"/>
  <c r="C12" i="2"/>
  <c r="E18" i="2"/>
  <c r="H18" i="2"/>
  <c r="H20" i="2" s="1"/>
  <c r="J18" i="2"/>
  <c r="J20" i="2" s="1"/>
  <c r="K18" i="2"/>
  <c r="K20" i="2" s="1"/>
  <c r="F11" i="2"/>
  <c r="I11" i="2"/>
  <c r="D11" i="2"/>
  <c r="C11" i="2"/>
  <c r="G10" i="2"/>
  <c r="G9" i="2"/>
  <c r="G18" i="2" s="1"/>
  <c r="G20" i="2" s="1"/>
  <c r="I10" i="2"/>
  <c r="I9" i="2"/>
  <c r="I18" i="2" s="1"/>
  <c r="I20" i="2" s="1"/>
  <c r="D10" i="2"/>
  <c r="D9" i="2"/>
  <c r="C10" i="2"/>
  <c r="C9" i="2"/>
  <c r="C10" i="1"/>
  <c r="C12" i="1" l="1"/>
  <c r="C23" i="1"/>
  <c r="D18" i="2"/>
  <c r="F18" i="2"/>
  <c r="F20" i="2" s="1"/>
  <c r="C18" i="2"/>
</calcChain>
</file>

<file path=xl/sharedStrings.xml><?xml version="1.0" encoding="utf-8"?>
<sst xmlns="http://schemas.openxmlformats.org/spreadsheetml/2006/main" count="390" uniqueCount="225">
  <si>
    <t>ลำดับที่</t>
  </si>
  <si>
    <t>รายการ</t>
  </si>
  <si>
    <t>จำนวน</t>
  </si>
  <si>
    <t>หน่วย</t>
  </si>
  <si>
    <t>จำนวนเงิน</t>
  </si>
  <si>
    <t>หมายเหตุ</t>
  </si>
  <si>
    <r>
      <rPr>
        <b/>
        <sz val="14"/>
        <color theme="1"/>
        <rFont val="TH Sarabun New"/>
        <family val="2"/>
      </rPr>
      <t>โครงการ</t>
    </r>
    <r>
      <rPr>
        <sz val="14"/>
        <color theme="1"/>
        <rFont val="TH Sarabun New"/>
        <family val="2"/>
      </rPr>
      <t xml:space="preserve">  ก่อสร้างห้องน้ำสาธารณะ แยก ชาย - หญิง ขนาดกว้าง 7.00 เมตร ยาว 16.00 เมตร ภายในสวนสาธารณะหนองกระทิง</t>
    </r>
  </si>
  <si>
    <t>ตำบลบ่อแฮ้ว อำเภอเมืองลำปาง จังหวัดลำปาง รายละเอียดตามแบบแปลนขององค์การบริหารส่วนจังหวัดลำปาง</t>
  </si>
  <si>
    <r>
      <rPr>
        <b/>
        <sz val="14"/>
        <color theme="1"/>
        <rFont val="TH Sarabun New"/>
        <family val="2"/>
      </rPr>
      <t>สถานที่ก่อสร้าง</t>
    </r>
    <r>
      <rPr>
        <sz val="14"/>
        <color theme="1"/>
        <rFont val="TH Sarabun New"/>
        <family val="2"/>
      </rPr>
      <t xml:space="preserve">  สวนสาธารณะหนองกระทิง ตำบล บ่อแฮ้ว อำเภอ เมืองลำปาง จังหวัด ลำปาง</t>
    </r>
  </si>
  <si>
    <r>
      <rPr>
        <b/>
        <sz val="14"/>
        <color theme="1"/>
        <rFont val="TH Sarabun New"/>
        <family val="2"/>
      </rPr>
      <t>หน่วยงาน</t>
    </r>
    <r>
      <rPr>
        <sz val="14"/>
        <color theme="1"/>
        <rFont val="TH Sarabun New"/>
        <family val="2"/>
      </rPr>
      <t xml:space="preserve"> องค์การบริหารส่วนจังหวัดลำปาง</t>
    </r>
  </si>
  <si>
    <r>
      <rPr>
        <b/>
        <sz val="14"/>
        <color theme="1"/>
        <rFont val="TH Sarabun New"/>
        <family val="2"/>
      </rPr>
      <t>คำนวณราคากลางเมื่อ</t>
    </r>
    <r>
      <rPr>
        <sz val="14"/>
        <color theme="1"/>
        <rFont val="TH Sarabun New"/>
        <family val="2"/>
      </rPr>
      <t xml:space="preserve"> เดือนสิงหาคม 2563</t>
    </r>
  </si>
  <si>
    <t>ลบ.ม.</t>
  </si>
  <si>
    <t>เผื่อกันดินพังและทำงานสะดวก 30%</t>
  </si>
  <si>
    <r>
      <rPr>
        <b/>
        <sz val="14"/>
        <color theme="1"/>
        <rFont val="TH Sarabun New"/>
        <family val="2"/>
      </rPr>
      <t>โครงการ</t>
    </r>
    <r>
      <rPr>
        <sz val="14"/>
        <color theme="1"/>
        <rFont val="TH Sarabun New"/>
        <family val="2"/>
      </rPr>
      <t xml:space="preserve">  ก่อสร้างห้องน้ำสาธารณะ แยก ชาย - หญิง ขนาดกว้าง 7.00 เมตร ยาว 16.00 เมตร ภายในสวนสาธารณะหนองกระทิง ตำบลบ่อแฮ้ว อำเภอเมืองลำปาง จังหวัดลำปาง </t>
    </r>
  </si>
  <si>
    <t>รายละเอียดตามแบบแปลนขององค์การบริหารส่วนจังหวัดลำปาง</t>
  </si>
  <si>
    <t>คอนกรีต</t>
  </si>
  <si>
    <t>ไม้แบบ</t>
  </si>
  <si>
    <t>ตร.ม.</t>
  </si>
  <si>
    <t>ไม้ค้ำยัน</t>
  </si>
  <si>
    <t>ต้น</t>
  </si>
  <si>
    <t>เหล็กเส้นกลมผิวเรียบ/เมตร</t>
  </si>
  <si>
    <t>6 มม.</t>
  </si>
  <si>
    <t>9 มม.</t>
  </si>
  <si>
    <t>12 มม.</t>
  </si>
  <si>
    <t>เหล็กเส้นกลมผิวข้ออ้อย/เมตร</t>
  </si>
  <si>
    <t>16 มม.</t>
  </si>
  <si>
    <t>20 มม.</t>
  </si>
  <si>
    <t>ฐานราก F1 ขนาด 1.2x1.2x0.3 ม. (10 ฐาน)</t>
  </si>
  <si>
    <t>ฐานราก F2 ขนาด 1.5x1.5x0.3 ม. (5 ฐาน)</t>
  </si>
  <si>
    <t>ตอม่อ C1 ขนาด 0.2x0.2 ม. ลึก 0.75 ม. (15 ต้น)</t>
  </si>
  <si>
    <t>รวม</t>
  </si>
  <si>
    <t>น้ำหนักเหล็กเสริมคอนกรีตต่อเมตร (กก.)</t>
  </si>
  <si>
    <t>รวมน้ำหนักเหล็กเสริมคอนกรีต (ตัน)</t>
  </si>
  <si>
    <t>คาน GB2 ขนาด 0.15x0.35 ม. (97.5 ม.)</t>
  </si>
  <si>
    <t>คาน GB1 ขนาด 0.15x0.35 ม. (25 ม.)</t>
  </si>
  <si>
    <t>เสา C1 ขนาด 0.2x0.2 ม. สูง 2.6 ม. (15 ต้น)</t>
  </si>
  <si>
    <t>การถอดแบบสำรวจรายการ ปริมาณงาน และวัสดุก่อสร้างทั่วไป</t>
  </si>
  <si>
    <t>การถอดแบบสารวจรายการและปริมาณงานคอนกรีต ไม้แบบ ไม้ค้ายัน และเหล็กเสริมคอนกรีต</t>
  </si>
  <si>
    <r>
      <rPr>
        <b/>
        <sz val="14"/>
        <color theme="1"/>
        <rFont val="TH Sarabun New"/>
        <family val="2"/>
      </rPr>
      <t>กำหนดราคากลางเมื่อ</t>
    </r>
    <r>
      <rPr>
        <sz val="14"/>
        <color theme="1"/>
        <rFont val="TH Sarabun New"/>
        <family val="2"/>
      </rPr>
      <t xml:space="preserve"> เดือนสิงหาคม 2563</t>
    </r>
  </si>
  <si>
    <t>งานดินขุดและถมคืน</t>
  </si>
  <si>
    <t>งานทรายหยาบอัดแน่น</t>
  </si>
  <si>
    <t>ลิตร</t>
  </si>
  <si>
    <t>ตัน</t>
  </si>
  <si>
    <t xml:space="preserve">รวม   </t>
  </si>
  <si>
    <t>แผ่น</t>
  </si>
  <si>
    <t>งานคอนกรีตหยาบ (1:3:5)</t>
  </si>
  <si>
    <t>เผื่อการยุบตัวเนื่องจากการบดอัดด้วยแรงงานคน 25%</t>
  </si>
  <si>
    <t>แบบแสดงรายการ ปริมาณงาน และราคา</t>
  </si>
  <si>
    <t>ค่าวัสดุ</t>
  </si>
  <si>
    <t>ค่าแรงงาน</t>
  </si>
  <si>
    <t>ราคาต่อหน่วย</t>
  </si>
  <si>
    <t>ฐานราก F1 1.2x1.2 ม. ลึก 1 ม. จำนวน 10 ฐาน</t>
  </si>
  <si>
    <t>ฐานราก F2 1.5x1.5 ม. ลึก 1 ม. จำนวน 5 ฐาน</t>
  </si>
  <si>
    <t>ฐานราก F1 1.2x1.2 ม. หนา 10 ซม. จำนวน 10 ฐาน</t>
  </si>
  <si>
    <t>ฐานราก F2 1.5x1.5 ม. หนา 10 ซม. จำนวน 5 ฐาน</t>
  </si>
  <si>
    <t>ฐานราก F1 1.2x1.2 ม. หนา 5 ซม. จำนวน 10 ฐาน</t>
  </si>
  <si>
    <t>ฐานราก F2 1.5x1.5 ม. หนา 5 ซม. จำนวน 5 ฐาน</t>
  </si>
  <si>
    <t>คาน GB กว้าง 0.15 ม. หนา 5 ซม. ความยาวรวม 122.5 ม.</t>
  </si>
  <si>
    <t>งานโครงสร้าง</t>
  </si>
  <si>
    <t>ค่าแรง ตัด,ดัด และผูกเหล็กเสริมคอนกรีต (&lt; 10 มม.)</t>
  </si>
  <si>
    <t>ค่าแรง ตัด,ดัด และผูกเหล็กเสริมคอนกรีต (10-16 มม.)</t>
  </si>
  <si>
    <t>ค่าแรงประกอบและติดตั้งแบบหล่อคอนกรีต</t>
  </si>
  <si>
    <t>คอนกรีตหยาบ (1:3:5)</t>
  </si>
  <si>
    <t>กก.</t>
  </si>
  <si>
    <t>ลบ.ฟ.</t>
  </si>
  <si>
    <t>เหล็กเส้น DB 12 SD 40</t>
  </si>
  <si>
    <t>เหล็กเส้น RB 9 SR 24</t>
  </si>
  <si>
    <t>เหล็กเส้น RB 6 SR 24</t>
  </si>
  <si>
    <t>ไม้ทำแบบ หนา 1 นิ้ว (คิดที่ 80% ของไม้แบบทั้งหมด)</t>
  </si>
  <si>
    <t>ไม้แบบหนา 1" เนื้อที่ 1 ตร.ม. ใช้ไม้แบบ 1 ลบ.ฟ.</t>
  </si>
  <si>
    <t>ไม้เคร่ายึดไม้แบบ (คิดที่ 30% ของไม้แบบที่ใช้)</t>
  </si>
  <si>
    <t>เหล็กตัวซี ขนาด 150 x 50 x 20 x 2.3 มม. ยาว 6 ม.</t>
  </si>
  <si>
    <r>
      <t xml:space="preserve">ไม้ค้ำยันขนาด Ø 2" ยาวเฉลี่ย 3.00 ม.                  </t>
    </r>
    <r>
      <rPr>
        <sz val="12"/>
        <rFont val="TH Sarabun New"/>
        <family val="2"/>
      </rPr>
      <t>(ค้ำยันท้องคาน 1 ท่อน/1 ม. ค้ำยันท้องพื้น 1 ท่อน/1 ตร.ม.)</t>
    </r>
  </si>
  <si>
    <t>เหล็กตัวซี ขนาด 100 x 50 x 20 x 2.3 มม. ยาว 6 ม.</t>
  </si>
  <si>
    <t>เหล็กกล่อง ขนาด 1" x 1" หนา 2 มม. ยาว 6 ม.</t>
  </si>
  <si>
    <t>ค่าแรงประกอบโครงหลังคา</t>
  </si>
  <si>
    <t>กระเบื้องหลังคาคอนกรีตแผ่นเรียบ</t>
  </si>
  <si>
    <t>ค่าแรงมุงหลังคาคอนกรีต</t>
  </si>
  <si>
    <t>กระเบื้องหลังคาคอนกรีตแผ่นเรียบ (ครอบปิดจั่ว)</t>
  </si>
  <si>
    <t>กระเบื้องหลังคาคอนกรีตแผ่นเรียบ (ครอบข้าง)</t>
  </si>
  <si>
    <t>กระเบื้องหลังคาคอนกรีตแผ่นเรียบ (ครอบสัน)</t>
  </si>
  <si>
    <t>ปูนปั้นครอบสันหลังคา</t>
  </si>
  <si>
    <t>7</t>
  </si>
  <si>
    <t>พื้น GS หนา 0.10 ม. (113 ตร.ม.)</t>
  </si>
  <si>
    <t>พื้น S1 หนา 0.10 ม. (48 ตร.ม.)</t>
  </si>
  <si>
    <t>ตะปูยึดไม้แบบ</t>
  </si>
  <si>
    <t>30 กก./ เหล็กเสริม 1 ตัน</t>
  </si>
  <si>
    <t>0.25 กก./ ไม้แบบ 1 ตร.ม.</t>
  </si>
  <si>
    <t>การเผื่อเหล็กเสริม</t>
  </si>
  <si>
    <t xml:space="preserve">  6 มม. เผื่อ 5 %</t>
  </si>
  <si>
    <t xml:space="preserve">  9-10 มม. เผื่อ 7 %</t>
  </si>
  <si>
    <t xml:space="preserve">  12 มม. เผื่อ 9 %</t>
  </si>
  <si>
    <t xml:space="preserve">  15-16 มม. เผื่อ 11 %</t>
  </si>
  <si>
    <t xml:space="preserve">  19-20 มม. เผื่อ 13 %</t>
  </si>
  <si>
    <t xml:space="preserve">  22-32 มม. เผื่อ 15 %</t>
  </si>
  <si>
    <t>พื้น หนา 30 ซม. จากระดับดินเดิมถึงท้องพื้น (93 ตร.ม.)</t>
  </si>
  <si>
    <t>พื้น หนา 10 ซม. จากระดับดินเดิมถึงท้องพื้น (72 ตร.ม.)</t>
  </si>
  <si>
    <t>คอนกรีตผสมเสร็จ (ลูกบาศก์ 240 ksc)</t>
  </si>
  <si>
    <t>ทรายหยาบบดอัดแน่น (ทรายถมที่)</t>
  </si>
  <si>
    <t>ลวดผูกเหล็ก ศก. 1.25 มม. (เบอร์ 18)</t>
  </si>
  <si>
    <t>รวมลวดเชื่อม</t>
  </si>
  <si>
    <t>ท่อน</t>
  </si>
  <si>
    <t>ม.</t>
  </si>
  <si>
    <t>งานโครงสร้างหลังคา</t>
  </si>
  <si>
    <t>- อะเสเหล็ก</t>
  </si>
  <si>
    <t>- ดั้งเหล็ก</t>
  </si>
  <si>
    <t>- อกไก่เหล็ก</t>
  </si>
  <si>
    <t>- สะพานรับจันทัน</t>
  </si>
  <si>
    <t xml:space="preserve">จำนวน   </t>
  </si>
  <si>
    <t>เผื่อเปอร์เซ็นความเสียหายจากการใช้งาน 4%</t>
  </si>
  <si>
    <t>- จันทันเหล็ก</t>
  </si>
  <si>
    <t>- แปเหล็ก</t>
  </si>
  <si>
    <t>เหล็กตัวซี ขนาด 100 x 50 x 20 x 2.3 มม. ยาว 6 ม</t>
  </si>
  <si>
    <t>4.75 กก./ท่อน</t>
  </si>
  <si>
    <t>24.39 กก./ท่อน</t>
  </si>
  <si>
    <t>29.80 กก./ท่อน</t>
  </si>
  <si>
    <t xml:space="preserve">รวมงานโครงสร้าง   </t>
  </si>
  <si>
    <t>งานสถาปัตยกรรม</t>
  </si>
  <si>
    <t>งานทาสีน้ำมันกันสนิม</t>
  </si>
  <si>
    <t>น้ำยากันซึม (พื้นคอนกรีตภายในห้องน้ำ)</t>
  </si>
  <si>
    <t>5.24 ลิตร / คอนกรีต 1 ลบ.ม.</t>
  </si>
  <si>
    <t>เผื่อเสียหาย 4 %</t>
  </si>
  <si>
    <t>รวมค่าแรง</t>
  </si>
  <si>
    <t>ตัว</t>
  </si>
  <si>
    <t>ไม้เชิงชาย ขนาด 8"</t>
  </si>
  <si>
    <t>ไม้เชิงชาย ขนาด 6"</t>
  </si>
  <si>
    <t>สกรูเกลียว ปลายสว่าน 2.5 "</t>
  </si>
  <si>
    <t>ค่าแรงติดตั้งไม้เชิงชาย</t>
  </si>
  <si>
    <t>ผนังก่ออิฐกลวงครึ่งแผ่น</t>
  </si>
  <si>
    <t>ผนังก่ออิฐกลวงเต็มแผ่น</t>
  </si>
  <si>
    <t xml:space="preserve">เสาเอ็นคานทับหลัง ค.ส.ล. </t>
  </si>
  <si>
    <t>ฉาบปูนโครงสร้าง</t>
  </si>
  <si>
    <t>ฉาบปูนผนังภายใน</t>
  </si>
  <si>
    <t>ฉาบปูนผนังภายนอก</t>
  </si>
  <si>
    <t>กระเบื้องเคลือบผนัง ขนาด 8" x 8"</t>
  </si>
  <si>
    <t>กระเบื้องเคลือบพื้น (ผิวหยาบ) ขนาด 8" x 8"</t>
  </si>
  <si>
    <t>หินแกรนิตสำหรับปูเคาร์เตอร์อ่างล้างหน้า</t>
  </si>
  <si>
    <t>กระจกเงาหนา 6 มม.</t>
  </si>
  <si>
    <t>ตร.ฟ.</t>
  </si>
  <si>
    <t>รองพื้น 2 รอบ สีจริง 1 รอบ</t>
  </si>
  <si>
    <t>- กรอบนอกอลูมิเนียม</t>
  </si>
  <si>
    <t>- กรอบบานอลูมิเนียม</t>
  </si>
  <si>
    <t>- ลูกล้อบานเลื่อนเดี่ยว</t>
  </si>
  <si>
    <t>- ชุดกุญแจบานเลื่อนประตูอลูมิเนียม</t>
  </si>
  <si>
    <t>- กระจกแผ่นฝ้า หนา 6 มม.</t>
  </si>
  <si>
    <t>ชุดประตูบานเลื่อน อลูมิเนียม ขนาด 1 x 2 ม.</t>
  </si>
  <si>
    <t>ชุด</t>
  </si>
  <si>
    <t>วงกบไม้เนื้อแข็ง ขนาด 0.8 x 2 ม. ทาสี</t>
  </si>
  <si>
    <t>กรอบบานไม้สัก ขนาด 0.7 x 2 ม. ทาสี</t>
  </si>
  <si>
    <t>กุญแจลูกบิดประตูสแตนเลส</t>
  </si>
  <si>
    <t>บานพับปีกผีเสือ ขนาด 4" (4 ชุด/บาน)</t>
  </si>
  <si>
    <t>กลอน ขนาด 4"</t>
  </si>
  <si>
    <t>โถปัสสาวะชาย พร้อมอุปกรณ์ครบชุด</t>
  </si>
  <si>
    <t>โถส้วมแบบนั่งราบ พร้อมอุปกรณ์ครบชุด</t>
  </si>
  <si>
    <t>โถส้วมแบบนั่งยอง</t>
  </si>
  <si>
    <t>อ่างล้างหน้าแบบฝัง พร้อมอุปกรณ์ครบชุด</t>
  </si>
  <si>
    <t>อ่างล้างหน้าแบบแขวน พร้อมอุปกรณ์ครบชุด</t>
  </si>
  <si>
    <t>ชุดฝักบัวราวเลื่อน พร้อมอุปกรณ์ครบชุด</t>
  </si>
  <si>
    <t>สายชำระพร้อมสต๊อปวาล์ว</t>
  </si>
  <si>
    <t>ติดช้างผนัง</t>
  </si>
  <si>
    <t>อ่างล้างหน้า,โถส้วม</t>
  </si>
  <si>
    <t>ก๊อกน้ำทองเหลือง ขนาด 1/2"</t>
  </si>
  <si>
    <t>ที่ใส่กระดาษชำระ สแตนเลส เกรด 304</t>
  </si>
  <si>
    <t>ราวแขวนผ้า สแตนเลส เกรด 304</t>
  </si>
  <si>
    <t>ชุดราวทรงตัวสำหรับห้องน้ำผู้พิการ สแตนเลส เกรด 304</t>
  </si>
  <si>
    <t xml:space="preserve">รวมงานสถาปัตยกรรม </t>
  </si>
  <si>
    <t>งานระบบสุขาภิบาล</t>
  </si>
  <si>
    <t>ถังบำบัดน้ำเสียสำเร็จรูป PP รุ่น EC-30</t>
  </si>
  <si>
    <t>เสาเข็มหกเหลี่ยมกลวง ขนาด 15 ซม. ยาว 6 ม.</t>
  </si>
  <si>
    <t>งานขุดหลุมฐานรากและถมคืน</t>
  </si>
  <si>
    <t>คอนกรีตผสมเสร็จ</t>
  </si>
  <si>
    <t>เหล็กเส้น RB 12 SR 24 ยาว 10 ม. (0.888 กก./ม.)</t>
  </si>
  <si>
    <t>ลวดผูกเหล็ก (เบอร์ 18)</t>
  </si>
  <si>
    <t>ท่อพีวีซี ขนาด 1/2" ชั้น 13.5</t>
  </si>
  <si>
    <t>ท่อพีวีซี ขนาด 1" ชั้น 13.5</t>
  </si>
  <si>
    <t>ท่อพีวีซี ขนาด 2" ชั้น 8.5</t>
  </si>
  <si>
    <t>ท่อพีวีซี ขนาด 3" ชั้น 8.5</t>
  </si>
  <si>
    <t>ท่อพีวีซี ขนาด 4" ชั้น 8.5</t>
  </si>
  <si>
    <t>ท่อพีวีซี ขนาด 6" ชั้น 8.5</t>
  </si>
  <si>
    <t>ข้อต่อและอุปกรณ์ประกอบท่อ</t>
  </si>
  <si>
    <t>ข้อต่อ 40 % ท่อ</t>
  </si>
  <si>
    <t>งาน</t>
  </si>
  <si>
    <t>ค่าแรง 30% ข้อต่อ</t>
  </si>
  <si>
    <t>มาตรวัดน้ำ ขนาด 1"</t>
  </si>
  <si>
    <t xml:space="preserve">ตะแกรงระบายน้ำแบบกันกลิ่น สแตนเลส เกรด 304 </t>
  </si>
  <si>
    <t>ขนาด 3"</t>
  </si>
  <si>
    <t>ท่อซีเมนต์ใยหิน ขนาด 0.20 ม.</t>
  </si>
  <si>
    <t>บ่อพักน้ำ ขนาด 0.30 x 0.30 ม. พร้อมฝาปิด คสล.</t>
  </si>
  <si>
    <t>บ่อดักขยะ ขนาด 0.70 x 0.40 ม. พร้อมฝาปิดตะแกรง</t>
  </si>
  <si>
    <t xml:space="preserve">รวมงานระบบสุขาภิบาล </t>
  </si>
  <si>
    <t>งานระบบไฟฟ้า</t>
  </si>
  <si>
    <t>คอนซูมเมอร์ยูนิต 1 เฟส 2 สาย ไม่น้อยกว่า 4 ช่อง</t>
  </si>
  <si>
    <t>เมนเซอร์กิตเบรกเกอร์ ชนิดกันดูด 40 A</t>
  </si>
  <si>
    <t>เซอร์กิตเบรกเกอร์ลูกย่อย 16 A</t>
  </si>
  <si>
    <t>แท่งกราวด์เบอร์ 5/8" ยาว 2.4 ม.</t>
  </si>
  <si>
    <t>สาย 2C-NYY ขนาด 10 ตร.มม.</t>
  </si>
  <si>
    <t>ท่อ HDPE PN6 ขนาด 32 มม. งานไฟฟ้า</t>
  </si>
  <si>
    <t>สาย THW ขนาด 1x2.5 ตร.มม. ยาว 100 ม.</t>
  </si>
  <si>
    <t>ท่อ PVC สีขาว ขนาด 15 มม. ยาว 3 ม.</t>
  </si>
  <si>
    <t>ชุดสวิสต์ทางเดียว แบบสวิสต์เดี่ยว</t>
  </si>
  <si>
    <t>ชุดสวิสต์ทางเดียว แบบสวิสต์คู่</t>
  </si>
  <si>
    <t>กล่องพักสายไฟ PVC 2"x4"</t>
  </si>
  <si>
    <t>หลอดไฟ LED แบบยาว ขนาด 18 วัตต์</t>
  </si>
  <si>
    <t>ม้วน</t>
  </si>
  <si>
    <t>กล่อง</t>
  </si>
  <si>
    <t>หลอด</t>
  </si>
  <si>
    <t>รวมงานระบบไฟฟ้า</t>
  </si>
  <si>
    <t>งานทาสี</t>
  </si>
  <si>
    <t>แบบสรุปค่าก่อสร้าง</t>
  </si>
  <si>
    <t>ค่างานต้นทุน</t>
  </si>
  <si>
    <t>Factor F</t>
  </si>
  <si>
    <t>ค่าก่อสร้าง</t>
  </si>
  <si>
    <t>เงื่อนไขการใช้ตาราง Factor F</t>
  </si>
  <si>
    <t>เค้าเตอร์ ค.ส.ล.</t>
  </si>
  <si>
    <t xml:space="preserve">รวมราคาค่าก่อสร้าง  </t>
  </si>
  <si>
    <r>
      <rPr>
        <b/>
        <sz val="14"/>
        <color theme="1"/>
        <rFont val="TH Sarabun New"/>
        <family val="2"/>
      </rPr>
      <t>แบบ ปร.4 ที่แนบ</t>
    </r>
    <r>
      <rPr>
        <sz val="14"/>
        <color theme="1"/>
        <rFont val="TH Sarabun New"/>
        <family val="2"/>
      </rPr>
      <t xml:space="preserve"> จำนวน 9 หน้า</t>
    </r>
  </si>
  <si>
    <t>ดอกเบี้ยเงินกู้   5  %</t>
  </si>
  <si>
    <t>ภาษีมูลค่าเพิ่ม  7  %</t>
  </si>
  <si>
    <t>เงินประกันผลงานหัก  0  %</t>
  </si>
  <si>
    <t>เงินล่วงหน้าจ่าย   0  %</t>
  </si>
  <si>
    <r>
      <t xml:space="preserve">หน่วยงาน </t>
    </r>
    <r>
      <rPr>
        <sz val="14"/>
        <color theme="1"/>
        <rFont val="TH Sarabun New"/>
        <family val="2"/>
      </rPr>
      <t>องค์การบริหารส่วนจังหวัดลำปาง</t>
    </r>
  </si>
  <si>
    <t>ราคากลาง</t>
  </si>
  <si>
    <t>(หนึ่งล้านสี่แสนแปดหมื่นหนึ่งพันเก้าร้อยบาทถ้วน)</t>
  </si>
  <si>
    <t>สรุป</t>
  </si>
  <si>
    <t>แบบสรุปราคากลางงานก่อสร้างอาคาร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</si>
</sst>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_-* #,##0.00_-;\-* #,##0.00_-;_-* &quot;-&quot;??_-;_-@_-"/>
    <numFmt numFmtId="188" formatCode="_-* #,##0.000_-;\-* #,##0.000_-;_-* &quot;-&quot;??_-;_-@_-"/>
    <numFmt numFmtId="189" formatCode="0.0"/>
  </numFmts>
  <fonts count="13" x14ac:knownFonts="1"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8"/>
      <name val="AngsanaUPC"/>
      <family val="2"/>
      <charset val="222"/>
    </font>
    <font>
      <b/>
      <u val="singleAccounting"/>
      <sz val="14"/>
      <color theme="1"/>
      <name val="TH Sarabun New"/>
      <family val="2"/>
    </font>
    <font>
      <sz val="14"/>
      <name val="TH Sarabun New"/>
      <family val="2"/>
    </font>
    <font>
      <sz val="12"/>
      <color theme="1"/>
      <name val="TH Sarabun New"/>
      <family val="2"/>
    </font>
    <font>
      <sz val="12"/>
      <name val="TH Sarabun New"/>
      <family val="2"/>
    </font>
    <font>
      <b/>
      <sz val="12"/>
      <color theme="1"/>
      <name val="TH Sarabun New"/>
      <family val="2"/>
    </font>
    <font>
      <sz val="13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187" fontId="3" fillId="0" borderId="3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187" fontId="3" fillId="0" borderId="7" xfId="1" applyFont="1" applyBorder="1" applyAlignment="1">
      <alignment vertical="center"/>
    </xf>
    <xf numFmtId="187" fontId="3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6" fillId="0" borderId="1" xfId="1" applyNumberFormat="1" applyFont="1" applyFill="1" applyBorder="1" applyAlignment="1">
      <alignment vertical="top"/>
    </xf>
    <xf numFmtId="0" fontId="6" fillId="0" borderId="1" xfId="1" applyNumberFormat="1" applyFont="1" applyFill="1" applyBorder="1" applyAlignment="1">
      <alignment horizontal="left" vertical="top"/>
    </xf>
    <xf numFmtId="187" fontId="6" fillId="0" borderId="1" xfId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right" vertical="top"/>
    </xf>
    <xf numFmtId="187" fontId="6" fillId="0" borderId="1" xfId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vertical="center"/>
    </xf>
    <xf numFmtId="187" fontId="2" fillId="0" borderId="1" xfId="1" applyNumberFormat="1" applyFont="1" applyBorder="1" applyAlignment="1">
      <alignment vertical="center"/>
    </xf>
    <xf numFmtId="187" fontId="3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187" fontId="5" fillId="0" borderId="4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3" xfId="1" applyNumberFormat="1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1" xfId="1" applyFont="1" applyBorder="1" applyAlignment="1">
      <alignment vertical="top"/>
    </xf>
    <xf numFmtId="187" fontId="5" fillId="0" borderId="1" xfId="1" applyNumberFormat="1" applyFont="1" applyBorder="1" applyAlignment="1">
      <alignment horizontal="right" vertical="center"/>
    </xf>
    <xf numFmtId="187" fontId="5" fillId="0" borderId="1" xfId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vertical="center"/>
    </xf>
    <xf numFmtId="187" fontId="2" fillId="0" borderId="1" xfId="1" applyFont="1" applyBorder="1" applyAlignment="1">
      <alignment vertical="top"/>
    </xf>
    <xf numFmtId="189" fontId="3" fillId="0" borderId="1" xfId="0" applyNumberFormat="1" applyFont="1" applyBorder="1" applyAlignment="1">
      <alignment horizontal="right" vertical="top"/>
    </xf>
    <xf numFmtId="187" fontId="6" fillId="0" borderId="1" xfId="1" applyFont="1" applyFill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right" vertical="top"/>
    </xf>
    <xf numFmtId="0" fontId="6" fillId="0" borderId="4" xfId="1" applyNumberFormat="1" applyFont="1" applyFill="1" applyBorder="1" applyAlignment="1">
      <alignment horizontal="left" vertical="top"/>
    </xf>
    <xf numFmtId="187" fontId="6" fillId="0" borderId="4" xfId="1" applyFont="1" applyFill="1" applyBorder="1" applyAlignment="1">
      <alignment horizontal="center" vertical="top"/>
    </xf>
    <xf numFmtId="187" fontId="3" fillId="0" borderId="4" xfId="1" applyFont="1" applyBorder="1" applyAlignment="1">
      <alignment vertical="top"/>
    </xf>
    <xf numFmtId="187" fontId="3" fillId="0" borderId="4" xfId="0" applyNumberFormat="1" applyFont="1" applyBorder="1" applyAlignment="1">
      <alignment vertical="top"/>
    </xf>
    <xf numFmtId="2" fontId="3" fillId="0" borderId="0" xfId="0" applyNumberFormat="1" applyFont="1" applyBorder="1" applyAlignment="1">
      <alignment horizontal="right" vertical="top"/>
    </xf>
    <xf numFmtId="0" fontId="6" fillId="0" borderId="0" xfId="1" applyNumberFormat="1" applyFont="1" applyFill="1" applyBorder="1" applyAlignment="1">
      <alignment horizontal="left" vertical="top"/>
    </xf>
    <xf numFmtId="187" fontId="6" fillId="0" borderId="0" xfId="1" applyFont="1" applyFill="1" applyBorder="1" applyAlignment="1">
      <alignment horizontal="center" vertical="top"/>
    </xf>
    <xf numFmtId="187" fontId="3" fillId="0" borderId="0" xfId="1" applyFont="1" applyBorder="1" applyAlignment="1">
      <alignment vertical="top"/>
    </xf>
    <xf numFmtId="187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87" fontId="2" fillId="0" borderId="0" xfId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87" fontId="3" fillId="0" borderId="0" xfId="1" applyFont="1" applyAlignment="1">
      <alignment vertical="top"/>
    </xf>
    <xf numFmtId="2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2" fontId="3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87" fontId="6" fillId="0" borderId="1" xfId="1" applyFont="1" applyFill="1" applyBorder="1" applyAlignment="1">
      <alignment horizontal="left"/>
    </xf>
    <xf numFmtId="187" fontId="6" fillId="0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187" fontId="3" fillId="0" borderId="3" xfId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187" fontId="3" fillId="0" borderId="3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49" fontId="3" fillId="0" borderId="4" xfId="0" applyNumberFormat="1" applyFont="1" applyBorder="1" applyAlignment="1">
      <alignment vertical="top"/>
    </xf>
    <xf numFmtId="187" fontId="6" fillId="0" borderId="0" xfId="1" applyFont="1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87" fontId="5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/>
    <xf numFmtId="0" fontId="3" fillId="0" borderId="2" xfId="0" applyFont="1" applyBorder="1" applyAlignment="1">
      <alignment horizontal="right" vertical="top"/>
    </xf>
    <xf numFmtId="0" fontId="1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187" fontId="3" fillId="0" borderId="3" xfId="0" applyNumberFormat="1" applyFont="1" applyBorder="1" applyAlignment="1">
      <alignment horizontal="center" vertical="top"/>
    </xf>
    <xf numFmtId="187" fontId="3" fillId="0" borderId="4" xfId="0" applyNumberFormat="1" applyFont="1" applyBorder="1" applyAlignment="1">
      <alignment horizontal="center" vertical="top"/>
    </xf>
    <xf numFmtId="187" fontId="3" fillId="0" borderId="3" xfId="1" applyFont="1" applyBorder="1" applyAlignment="1">
      <alignment horizontal="center" vertical="top"/>
    </xf>
    <xf numFmtId="187" fontId="3" fillId="0" borderId="4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187" fontId="6" fillId="0" borderId="1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87" fontId="3" fillId="0" borderId="1" xfId="1" applyFont="1" applyBorder="1"/>
    <xf numFmtId="43" fontId="3" fillId="0" borderId="1" xfId="0" applyNumberFormat="1" applyFont="1" applyBorder="1"/>
    <xf numFmtId="187" fontId="3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43" fontId="2" fillId="0" borderId="1" xfId="0" applyNumberFormat="1" applyFont="1" applyBorder="1"/>
    <xf numFmtId="187" fontId="12" fillId="0" borderId="1" xfId="1" applyFont="1" applyBorder="1"/>
    <xf numFmtId="0" fontId="3" fillId="0" borderId="3" xfId="0" applyFont="1" applyBorder="1" applyAlignment="1"/>
    <xf numFmtId="0" fontId="2" fillId="0" borderId="7" xfId="0" applyFont="1" applyBorder="1" applyAlignment="1">
      <alignment horizontal="center"/>
    </xf>
    <xf numFmtId="0" fontId="3" fillId="0" borderId="4" xfId="0" applyFont="1" applyBorder="1" applyAlignment="1"/>
    <xf numFmtId="0" fontId="2" fillId="0" borderId="13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1" fillId="0" borderId="10" xfId="0" applyFont="1" applyBorder="1"/>
    <xf numFmtId="0" fontId="12" fillId="0" borderId="11" xfId="0" applyFont="1" applyBorder="1" applyAlignment="1">
      <alignment horizontal="right"/>
    </xf>
    <xf numFmtId="0" fontId="11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32</xdr:row>
      <xdr:rowOff>219075</xdr:rowOff>
    </xdr:from>
    <xdr:to>
      <xdr:col>4</xdr:col>
      <xdr:colOff>1409700</xdr:colOff>
      <xdr:row>35</xdr:row>
      <xdr:rowOff>176420</xdr:rowOff>
    </xdr:to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8CC97B5E-D064-422F-9ABF-D3465EEE1BE6}"/>
            </a:ext>
          </a:extLst>
        </xdr:cNvPr>
        <xdr:cNvSpPr txBox="1"/>
      </xdr:nvSpPr>
      <xdr:spPr>
        <a:xfrm>
          <a:off x="38100" y="9020175"/>
          <a:ext cx="6210300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</a:t>
          </a:r>
          <a:r>
            <a:rPr lang="en-US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ประธานกรรมการ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กรรมการ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(นายธีทัต  ธรรมธิกูล)                                (นายวิรัชชัย  เลี่ยมแหลม)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ผู้อำนวยการกองช่าง                          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นายช่างโยธาอาวุโส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38100</xdr:colOff>
      <xdr:row>43</xdr:row>
      <xdr:rowOff>0</xdr:rowOff>
    </xdr:from>
    <xdr:to>
      <xdr:col>4</xdr:col>
      <xdr:colOff>1409700</xdr:colOff>
      <xdr:row>46</xdr:row>
      <xdr:rowOff>43070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921C32D-49BE-499F-8498-C904F0C6D1D7}"/>
            </a:ext>
          </a:extLst>
        </xdr:cNvPr>
        <xdr:cNvSpPr txBox="1"/>
      </xdr:nvSpPr>
      <xdr:spPr>
        <a:xfrm>
          <a:off x="38100" y="12011025"/>
          <a:ext cx="6210300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</a:t>
          </a:r>
          <a:r>
            <a:rPr lang="en-US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ประธานกรรมการ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กรรมการ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(นายธีทัต  ธรรมธิกูล)                                (นายวิรัชชัย  เลี่ยมแหลม)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ผู้อำนวยการกองช่าง                          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นายช่างโยธาอาวุโส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28575</xdr:rowOff>
    </xdr:from>
    <xdr:to>
      <xdr:col>11</xdr:col>
      <xdr:colOff>1029260</xdr:colOff>
      <xdr:row>24</xdr:row>
      <xdr:rowOff>71645</xdr:rowOff>
    </xdr:to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6A0A85D9-480B-4EC1-A993-5BE7004C5EB0}"/>
            </a:ext>
          </a:extLst>
        </xdr:cNvPr>
        <xdr:cNvSpPr txBox="1"/>
      </xdr:nvSpPr>
      <xdr:spPr>
        <a:xfrm>
          <a:off x="95250" y="5648325"/>
          <a:ext cx="9544610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นายช่างโยธาอาวุโส  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21</xdr:row>
      <xdr:rowOff>201708</xdr:rowOff>
    </xdr:from>
    <xdr:to>
      <xdr:col>9</xdr:col>
      <xdr:colOff>1075765</xdr:colOff>
      <xdr:row>24</xdr:row>
      <xdr:rowOff>233012</xdr:rowOff>
    </xdr:to>
    <xdr:sp macro="" textlink="">
      <xdr:nvSpPr>
        <xdr:cNvPr id="11" name="กล่องข้อความ 2">
          <a:extLst>
            <a:ext uri="{FF2B5EF4-FFF2-40B4-BE49-F238E27FC236}">
              <a16:creationId xmlns:a16="http://schemas.microsoft.com/office/drawing/2014/main" id="{DCF51EBB-E3C0-4101-95DA-863062255530}"/>
            </a:ext>
          </a:extLst>
        </xdr:cNvPr>
        <xdr:cNvSpPr txBox="1"/>
      </xdr:nvSpPr>
      <xdr:spPr>
        <a:xfrm>
          <a:off x="44824" y="5905502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134470</xdr:colOff>
      <xdr:row>38</xdr:row>
      <xdr:rowOff>134471</xdr:rowOff>
    </xdr:from>
    <xdr:to>
      <xdr:col>9</xdr:col>
      <xdr:colOff>1165411</xdr:colOff>
      <xdr:row>41</xdr:row>
      <xdr:rowOff>165774</xdr:rowOff>
    </xdr:to>
    <xdr:sp macro="" textlink="">
      <xdr:nvSpPr>
        <xdr:cNvPr id="19" name="กล่องข้อความ 2">
          <a:extLst>
            <a:ext uri="{FF2B5EF4-FFF2-40B4-BE49-F238E27FC236}">
              <a16:creationId xmlns:a16="http://schemas.microsoft.com/office/drawing/2014/main" id="{8A52F4A7-81C5-41B2-885A-F052D1604F96}"/>
            </a:ext>
          </a:extLst>
        </xdr:cNvPr>
        <xdr:cNvSpPr txBox="1"/>
      </xdr:nvSpPr>
      <xdr:spPr>
        <a:xfrm>
          <a:off x="134470" y="10578353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179294</xdr:colOff>
      <xdr:row>55</xdr:row>
      <xdr:rowOff>190501</xdr:rowOff>
    </xdr:from>
    <xdr:to>
      <xdr:col>9</xdr:col>
      <xdr:colOff>1210235</xdr:colOff>
      <xdr:row>58</xdr:row>
      <xdr:rowOff>221804</xdr:rowOff>
    </xdr:to>
    <xdr:sp macro="" textlink="">
      <xdr:nvSpPr>
        <xdr:cNvPr id="20" name="กล่องข้อความ 2">
          <a:extLst>
            <a:ext uri="{FF2B5EF4-FFF2-40B4-BE49-F238E27FC236}">
              <a16:creationId xmlns:a16="http://schemas.microsoft.com/office/drawing/2014/main" id="{38684868-1748-42A9-8E7C-0BC2E7B0D432}"/>
            </a:ext>
          </a:extLst>
        </xdr:cNvPr>
        <xdr:cNvSpPr txBox="1"/>
      </xdr:nvSpPr>
      <xdr:spPr>
        <a:xfrm>
          <a:off x="179294" y="15396883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145676</xdr:colOff>
      <xdr:row>72</xdr:row>
      <xdr:rowOff>201706</xdr:rowOff>
    </xdr:from>
    <xdr:to>
      <xdr:col>9</xdr:col>
      <xdr:colOff>1176617</xdr:colOff>
      <xdr:row>75</xdr:row>
      <xdr:rowOff>233009</xdr:rowOff>
    </xdr:to>
    <xdr:sp macro="" textlink="">
      <xdr:nvSpPr>
        <xdr:cNvPr id="22" name="กล่องข้อความ 2">
          <a:extLst>
            <a:ext uri="{FF2B5EF4-FFF2-40B4-BE49-F238E27FC236}">
              <a16:creationId xmlns:a16="http://schemas.microsoft.com/office/drawing/2014/main" id="{8C6EF5DB-9E5F-4E50-A4D8-29140457AC5F}"/>
            </a:ext>
          </a:extLst>
        </xdr:cNvPr>
        <xdr:cNvSpPr txBox="1"/>
      </xdr:nvSpPr>
      <xdr:spPr>
        <a:xfrm>
          <a:off x="145676" y="20170588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212912</xdr:colOff>
      <xdr:row>89</xdr:row>
      <xdr:rowOff>224117</xdr:rowOff>
    </xdr:from>
    <xdr:to>
      <xdr:col>9</xdr:col>
      <xdr:colOff>1243853</xdr:colOff>
      <xdr:row>92</xdr:row>
      <xdr:rowOff>255420</xdr:rowOff>
    </xdr:to>
    <xdr:sp macro="" textlink="">
      <xdr:nvSpPr>
        <xdr:cNvPr id="23" name="กล่องข้อความ 2">
          <a:extLst>
            <a:ext uri="{FF2B5EF4-FFF2-40B4-BE49-F238E27FC236}">
              <a16:creationId xmlns:a16="http://schemas.microsoft.com/office/drawing/2014/main" id="{A6B342BE-053F-48E4-A8F5-7C44EA56115B}"/>
            </a:ext>
          </a:extLst>
        </xdr:cNvPr>
        <xdr:cNvSpPr txBox="1"/>
      </xdr:nvSpPr>
      <xdr:spPr>
        <a:xfrm>
          <a:off x="212912" y="24955499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168088</xdr:colOff>
      <xdr:row>106</xdr:row>
      <xdr:rowOff>168089</xdr:rowOff>
    </xdr:from>
    <xdr:to>
      <xdr:col>9</xdr:col>
      <xdr:colOff>1199029</xdr:colOff>
      <xdr:row>109</xdr:row>
      <xdr:rowOff>199392</xdr:rowOff>
    </xdr:to>
    <xdr:sp macro="" textlink="">
      <xdr:nvSpPr>
        <xdr:cNvPr id="24" name="กล่องข้อความ 2">
          <a:extLst>
            <a:ext uri="{FF2B5EF4-FFF2-40B4-BE49-F238E27FC236}">
              <a16:creationId xmlns:a16="http://schemas.microsoft.com/office/drawing/2014/main" id="{62029867-A346-4845-9C90-AB722BF13EA6}"/>
            </a:ext>
          </a:extLst>
        </xdr:cNvPr>
        <xdr:cNvSpPr txBox="1"/>
      </xdr:nvSpPr>
      <xdr:spPr>
        <a:xfrm>
          <a:off x="168088" y="29661971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235323</xdr:colOff>
      <xdr:row>123</xdr:row>
      <xdr:rowOff>168088</xdr:rowOff>
    </xdr:from>
    <xdr:to>
      <xdr:col>9</xdr:col>
      <xdr:colOff>1266264</xdr:colOff>
      <xdr:row>126</xdr:row>
      <xdr:rowOff>199391</xdr:rowOff>
    </xdr:to>
    <xdr:sp macro="" textlink="">
      <xdr:nvSpPr>
        <xdr:cNvPr id="25" name="กล่องข้อความ 2">
          <a:extLst>
            <a:ext uri="{FF2B5EF4-FFF2-40B4-BE49-F238E27FC236}">
              <a16:creationId xmlns:a16="http://schemas.microsoft.com/office/drawing/2014/main" id="{19C7D893-5251-422A-8C9B-15C2E317FE94}"/>
            </a:ext>
          </a:extLst>
        </xdr:cNvPr>
        <xdr:cNvSpPr txBox="1"/>
      </xdr:nvSpPr>
      <xdr:spPr>
        <a:xfrm>
          <a:off x="235323" y="34424470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168089</xdr:colOff>
      <xdr:row>140</xdr:row>
      <xdr:rowOff>190500</xdr:rowOff>
    </xdr:from>
    <xdr:to>
      <xdr:col>9</xdr:col>
      <xdr:colOff>1199030</xdr:colOff>
      <xdr:row>143</xdr:row>
      <xdr:rowOff>221803</xdr:rowOff>
    </xdr:to>
    <xdr:sp macro="" textlink="">
      <xdr:nvSpPr>
        <xdr:cNvPr id="26" name="กล่องข้อความ 2">
          <a:extLst>
            <a:ext uri="{FF2B5EF4-FFF2-40B4-BE49-F238E27FC236}">
              <a16:creationId xmlns:a16="http://schemas.microsoft.com/office/drawing/2014/main" id="{EEA87EEB-AFB1-40AA-8CCD-78673770A063}"/>
            </a:ext>
          </a:extLst>
        </xdr:cNvPr>
        <xdr:cNvSpPr txBox="1"/>
      </xdr:nvSpPr>
      <xdr:spPr>
        <a:xfrm>
          <a:off x="168089" y="39209382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302559</xdr:colOff>
      <xdr:row>158</xdr:row>
      <xdr:rowOff>156882</xdr:rowOff>
    </xdr:from>
    <xdr:to>
      <xdr:col>9</xdr:col>
      <xdr:colOff>1333500</xdr:colOff>
      <xdr:row>161</xdr:row>
      <xdr:rowOff>188186</xdr:rowOff>
    </xdr:to>
    <xdr:sp macro="" textlink="">
      <xdr:nvSpPr>
        <xdr:cNvPr id="27" name="กล่องข้อความ 2">
          <a:extLst>
            <a:ext uri="{FF2B5EF4-FFF2-40B4-BE49-F238E27FC236}">
              <a16:creationId xmlns:a16="http://schemas.microsoft.com/office/drawing/2014/main" id="{FD7DA507-8435-49A1-AD51-B038165AB334}"/>
            </a:ext>
          </a:extLst>
        </xdr:cNvPr>
        <xdr:cNvSpPr txBox="1"/>
      </xdr:nvSpPr>
      <xdr:spPr>
        <a:xfrm>
          <a:off x="302559" y="43904647"/>
          <a:ext cx="9480176" cy="871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ประธานกรรมการ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กรรมการ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(นายธีทัต  ธรรมธิกูล)                                                              (นายวิรัชชัย  เลี่ยมแหลม)                                                       (นายปฐมพงศ์  มะลิ)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ผู้อำนวยการกองช่าง                                                                  นายช่างโยธาอาวุโส                                                      วิศวกรสุขาภิบาลปฏิบัติการ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</xdr:rowOff>
    </xdr:from>
    <xdr:to>
      <xdr:col>5</xdr:col>
      <xdr:colOff>885825</xdr:colOff>
      <xdr:row>26</xdr:row>
      <xdr:rowOff>180975</xdr:rowOff>
    </xdr:to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C5EC3ECD-38F0-4075-A2C0-27DB7212F445}"/>
            </a:ext>
          </a:extLst>
        </xdr:cNvPr>
        <xdr:cNvSpPr txBox="1"/>
      </xdr:nvSpPr>
      <xdr:spPr>
        <a:xfrm>
          <a:off x="57150" y="6248400"/>
          <a:ext cx="6286500" cy="1695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</a:t>
          </a:r>
          <a:r>
            <a:rPr lang="en-US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ประธานกรรมการ    </a:t>
          </a:r>
          <a:endParaRPr lang="th-TH" sz="1400" baseline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                   (นายธีทัต  ธรรมธิกูล)                                      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                           ผู้อำนวยการกองช่าง                          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</a:t>
          </a:r>
        </a:p>
        <a:p>
          <a:endParaRPr lang="th-TH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กรรมการ                 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กรรมการ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(นายวิรัชชัย  เลี่ยมแหลม)                                                                     (นายปฐมพงศ์  มะลิ)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นายช่างโยธาอาวุโส                                                                     วิศวกรสุขาภิบาลปฏิบัติการ</a:t>
          </a:r>
          <a:endParaRPr lang="th-TH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</xdr:row>
      <xdr:rowOff>76199</xdr:rowOff>
    </xdr:from>
    <xdr:to>
      <xdr:col>3</xdr:col>
      <xdr:colOff>1238250</xdr:colOff>
      <xdr:row>25</xdr:row>
      <xdr:rowOff>219074</xdr:rowOff>
    </xdr:to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DC15580D-CCAD-46A8-980E-8F94534D1C78}"/>
            </a:ext>
          </a:extLst>
        </xdr:cNvPr>
        <xdr:cNvSpPr txBox="1"/>
      </xdr:nvSpPr>
      <xdr:spPr>
        <a:xfrm>
          <a:off x="66675" y="6619874"/>
          <a:ext cx="6286500" cy="1971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(ลงชื่อ)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</a:t>
          </a:r>
          <a:r>
            <a:rPr lang="en-US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ประธานกรรมการ    </a:t>
          </a:r>
          <a:endParaRPr lang="th-TH" sz="1400" baseline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                   (นายธีทัต  ธรรมธิกูล)                                      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                             ผู้อำนวยการกองช่าง                                </a:t>
          </a:r>
          <a:r>
            <a:rPr lang="en-US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</a:t>
          </a:r>
        </a:p>
        <a:p>
          <a:endParaRPr lang="th-TH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  กรรมการ                                             </a:t>
          </a:r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(ลงชื่อ)</a:t>
          </a: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            กรรมการ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(นายวิรัชชัย  เลี่ยมแหลม)                                                                     (นายปฐมพงศ์  มะลิ)</a:t>
          </a:r>
          <a:endParaRPr lang="th-TH" sz="1400" b="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             นายช่างโยธาอาวุโส                                                                     วิศวกรสุขาภิบาลปฏิบัติการ</a:t>
          </a:r>
          <a:endParaRPr lang="th-TH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7E44-A948-481D-8DE1-C5C8B5BB2600}">
  <dimension ref="A1:E735"/>
  <sheetViews>
    <sheetView view="pageLayout" topLeftCell="A19" zoomScaleNormal="100" workbookViewId="0">
      <selection activeCell="B16" sqref="B16"/>
    </sheetView>
  </sheetViews>
  <sheetFormatPr defaultRowHeight="21.75" x14ac:dyDescent="0.5"/>
  <cols>
    <col min="1" max="1" width="8.5703125" style="1" customWidth="1"/>
    <col min="2" max="2" width="47.42578125" style="1" customWidth="1"/>
    <col min="3" max="3" width="8.5703125" style="1" customWidth="1"/>
    <col min="4" max="4" width="7.7109375" style="1" customWidth="1"/>
    <col min="5" max="5" width="21.42578125" style="1" customWidth="1"/>
    <col min="6" max="16384" width="9.140625" style="1"/>
  </cols>
  <sheetData>
    <row r="1" spans="1:5" x14ac:dyDescent="0.5">
      <c r="A1" s="111" t="s">
        <v>36</v>
      </c>
      <c r="B1" s="111"/>
      <c r="C1" s="111"/>
      <c r="D1" s="111"/>
      <c r="E1" s="111"/>
    </row>
    <row r="2" spans="1:5" x14ac:dyDescent="0.5">
      <c r="A2" s="1" t="s">
        <v>6</v>
      </c>
    </row>
    <row r="3" spans="1:5" x14ac:dyDescent="0.5">
      <c r="B3" s="1" t="s">
        <v>7</v>
      </c>
    </row>
    <row r="4" spans="1:5" x14ac:dyDescent="0.5">
      <c r="A4" s="1" t="s">
        <v>8</v>
      </c>
    </row>
    <row r="5" spans="1:5" x14ac:dyDescent="0.5">
      <c r="A5" s="1" t="s">
        <v>9</v>
      </c>
      <c r="E5" s="2" t="s">
        <v>38</v>
      </c>
    </row>
    <row r="6" spans="1:5" ht="5.25" customHeight="1" x14ac:dyDescent="0.5"/>
    <row r="7" spans="1:5" x14ac:dyDescent="0.5">
      <c r="A7" s="123" t="s">
        <v>0</v>
      </c>
      <c r="B7" s="123" t="s">
        <v>1</v>
      </c>
      <c r="C7" s="123" t="s">
        <v>2</v>
      </c>
      <c r="D7" s="124" t="s">
        <v>3</v>
      </c>
      <c r="E7" s="125" t="s">
        <v>5</v>
      </c>
    </row>
    <row r="8" spans="1:5" x14ac:dyDescent="0.5">
      <c r="A8" s="123"/>
      <c r="B8" s="123"/>
      <c r="C8" s="123"/>
      <c r="D8" s="124"/>
      <c r="E8" s="126"/>
    </row>
    <row r="9" spans="1:5" ht="21.75" customHeight="1" x14ac:dyDescent="0.5">
      <c r="A9" s="6">
        <v>1</v>
      </c>
      <c r="B9" s="127" t="s">
        <v>39</v>
      </c>
      <c r="C9" s="128"/>
      <c r="D9" s="128"/>
      <c r="E9" s="120" t="s">
        <v>12</v>
      </c>
    </row>
    <row r="10" spans="1:5" x14ac:dyDescent="0.5">
      <c r="A10" s="19">
        <v>1.1000000000000001</v>
      </c>
      <c r="B10" s="17" t="s">
        <v>51</v>
      </c>
      <c r="C10" s="47">
        <f>1.2*1.2*1*10*1.3</f>
        <v>18.72</v>
      </c>
      <c r="D10" s="4" t="s">
        <v>11</v>
      </c>
      <c r="E10" s="121"/>
    </row>
    <row r="11" spans="1:5" x14ac:dyDescent="0.5">
      <c r="A11" s="19">
        <v>1.2</v>
      </c>
      <c r="B11" s="15" t="s">
        <v>52</v>
      </c>
      <c r="C11" s="48">
        <f>1.5*1.5*1*5*1.3</f>
        <v>14.625</v>
      </c>
      <c r="D11" s="5" t="s">
        <v>11</v>
      </c>
      <c r="E11" s="121"/>
    </row>
    <row r="12" spans="1:5" ht="24" x14ac:dyDescent="0.5">
      <c r="A12" s="14"/>
      <c r="B12" s="24" t="s">
        <v>43</v>
      </c>
      <c r="C12" s="49">
        <f>C10+C11</f>
        <v>33.344999999999999</v>
      </c>
      <c r="D12" s="7" t="s">
        <v>11</v>
      </c>
      <c r="E12" s="122"/>
    </row>
    <row r="13" spans="1:5" ht="21.75" customHeight="1" x14ac:dyDescent="0.5">
      <c r="A13" s="6">
        <v>2</v>
      </c>
      <c r="B13" s="127" t="s">
        <v>40</v>
      </c>
      <c r="C13" s="128"/>
      <c r="D13" s="128"/>
      <c r="E13" s="120" t="s">
        <v>46</v>
      </c>
    </row>
    <row r="14" spans="1:5" x14ac:dyDescent="0.5">
      <c r="A14" s="19">
        <v>2.1</v>
      </c>
      <c r="B14" s="17" t="s">
        <v>53</v>
      </c>
      <c r="C14" s="47">
        <f>1.2*1.2*0.1*10*1.25</f>
        <v>1.7999999999999998</v>
      </c>
      <c r="D14" s="4" t="s">
        <v>11</v>
      </c>
      <c r="E14" s="121"/>
    </row>
    <row r="15" spans="1:5" x14ac:dyDescent="0.5">
      <c r="A15" s="19">
        <v>2.2000000000000002</v>
      </c>
      <c r="B15" s="20" t="s">
        <v>54</v>
      </c>
      <c r="C15" s="50">
        <f>1.5*1.5*0.1*5*1.25</f>
        <v>1.40625</v>
      </c>
      <c r="D15" s="19" t="s">
        <v>11</v>
      </c>
      <c r="E15" s="121"/>
    </row>
    <row r="16" spans="1:5" x14ac:dyDescent="0.5">
      <c r="A16" s="19">
        <v>2.2999999999999998</v>
      </c>
      <c r="B16" s="20" t="s">
        <v>96</v>
      </c>
      <c r="C16" s="50">
        <f>72*0.1*1.25</f>
        <v>9</v>
      </c>
      <c r="D16" s="19" t="s">
        <v>11</v>
      </c>
      <c r="E16" s="121"/>
    </row>
    <row r="17" spans="1:5" x14ac:dyDescent="0.5">
      <c r="A17" s="19">
        <v>2.4</v>
      </c>
      <c r="B17" s="20" t="s">
        <v>95</v>
      </c>
      <c r="C17" s="48">
        <f>93*0.3*1.25</f>
        <v>34.875</v>
      </c>
      <c r="D17" s="5" t="s">
        <v>11</v>
      </c>
      <c r="E17" s="121"/>
    </row>
    <row r="18" spans="1:5" ht="24" x14ac:dyDescent="0.5">
      <c r="A18" s="14"/>
      <c r="B18" s="24" t="s">
        <v>43</v>
      </c>
      <c r="C18" s="49">
        <f>C14+C15+C16+C17</f>
        <v>47.081249999999997</v>
      </c>
      <c r="D18" s="7" t="s">
        <v>11</v>
      </c>
      <c r="E18" s="122"/>
    </row>
    <row r="19" spans="1:5" x14ac:dyDescent="0.5">
      <c r="A19" s="6">
        <v>3</v>
      </c>
      <c r="B19" s="127" t="s">
        <v>45</v>
      </c>
      <c r="C19" s="128"/>
      <c r="D19" s="128"/>
      <c r="E19" s="117"/>
    </row>
    <row r="20" spans="1:5" x14ac:dyDescent="0.5">
      <c r="A20" s="23">
        <v>3.1</v>
      </c>
      <c r="B20" s="17" t="s">
        <v>55</v>
      </c>
      <c r="C20" s="51">
        <f>1.2*1.2*0.05*10</f>
        <v>0.72</v>
      </c>
      <c r="D20" s="4" t="s">
        <v>11</v>
      </c>
      <c r="E20" s="118"/>
    </row>
    <row r="21" spans="1:5" x14ac:dyDescent="0.5">
      <c r="A21" s="23">
        <v>3.2</v>
      </c>
      <c r="B21" s="20" t="s">
        <v>56</v>
      </c>
      <c r="C21" s="52">
        <f>1.5*1.5*0.05*5</f>
        <v>0.5625</v>
      </c>
      <c r="D21" s="19" t="s">
        <v>11</v>
      </c>
      <c r="E21" s="118"/>
    </row>
    <row r="22" spans="1:5" x14ac:dyDescent="0.5">
      <c r="A22" s="19">
        <v>3.3</v>
      </c>
      <c r="B22" s="15" t="s">
        <v>57</v>
      </c>
      <c r="C22" s="53">
        <f>0.15*0.05*122.5</f>
        <v>0.91874999999999996</v>
      </c>
      <c r="D22" s="5" t="s">
        <v>11</v>
      </c>
      <c r="E22" s="118"/>
    </row>
    <row r="23" spans="1:5" ht="24" x14ac:dyDescent="0.5">
      <c r="A23" s="14"/>
      <c r="B23" s="24" t="s">
        <v>43</v>
      </c>
      <c r="C23" s="49">
        <f>C20+C21+C22</f>
        <v>2.2012499999999999</v>
      </c>
      <c r="D23" s="7" t="s">
        <v>11</v>
      </c>
      <c r="E23" s="119"/>
    </row>
    <row r="24" spans="1:5" x14ac:dyDescent="0.5">
      <c r="A24" s="64">
        <v>4</v>
      </c>
      <c r="B24" s="112" t="s">
        <v>103</v>
      </c>
      <c r="C24" s="113"/>
      <c r="D24" s="113"/>
      <c r="E24" s="120" t="s">
        <v>109</v>
      </c>
    </row>
    <row r="25" spans="1:5" x14ac:dyDescent="0.5">
      <c r="A25" s="19">
        <v>4.0999999999999996</v>
      </c>
      <c r="B25" s="114" t="s">
        <v>71</v>
      </c>
      <c r="C25" s="115"/>
      <c r="D25" s="116"/>
      <c r="E25" s="121"/>
    </row>
    <row r="26" spans="1:5" x14ac:dyDescent="0.5">
      <c r="A26" s="23"/>
      <c r="B26" s="17" t="s">
        <v>104</v>
      </c>
      <c r="C26" s="18">
        <f>194*1.04</f>
        <v>201.76000000000002</v>
      </c>
      <c r="D26" s="4" t="s">
        <v>102</v>
      </c>
      <c r="E26" s="121"/>
    </row>
    <row r="27" spans="1:5" x14ac:dyDescent="0.5">
      <c r="A27" s="23"/>
      <c r="B27" s="20" t="s">
        <v>105</v>
      </c>
      <c r="C27" s="21">
        <f>34.4*1.04</f>
        <v>35.775999999999996</v>
      </c>
      <c r="D27" s="19" t="s">
        <v>102</v>
      </c>
      <c r="E27" s="121"/>
    </row>
    <row r="28" spans="1:5" x14ac:dyDescent="0.5">
      <c r="A28" s="23"/>
      <c r="B28" s="20" t="s">
        <v>106</v>
      </c>
      <c r="C28" s="21">
        <f>28*1.04</f>
        <v>29.12</v>
      </c>
      <c r="D28" s="19" t="s">
        <v>102</v>
      </c>
      <c r="E28" s="121"/>
    </row>
    <row r="29" spans="1:5" x14ac:dyDescent="0.5">
      <c r="A29" s="23"/>
      <c r="B29" s="15" t="s">
        <v>107</v>
      </c>
      <c r="C29" s="16">
        <f>122.8*1.04</f>
        <v>127.712</v>
      </c>
      <c r="D29" s="5" t="s">
        <v>102</v>
      </c>
      <c r="E29" s="121"/>
    </row>
    <row r="30" spans="1:5" ht="24" x14ac:dyDescent="0.5">
      <c r="A30" s="19"/>
      <c r="B30" s="57" t="s">
        <v>43</v>
      </c>
      <c r="C30" s="55">
        <f>C26+C27+C28+C29</f>
        <v>394.36799999999999</v>
      </c>
      <c r="D30" s="63" t="s">
        <v>102</v>
      </c>
      <c r="E30" s="121"/>
    </row>
    <row r="31" spans="1:5" ht="24" x14ac:dyDescent="0.5">
      <c r="A31" s="5"/>
      <c r="B31" s="57" t="s">
        <v>108</v>
      </c>
      <c r="C31" s="56">
        <v>66</v>
      </c>
      <c r="D31" s="63" t="s">
        <v>101</v>
      </c>
      <c r="E31" s="122"/>
    </row>
    <row r="32" spans="1:5" ht="24" x14ac:dyDescent="0.5">
      <c r="A32" s="102"/>
      <c r="B32" s="103"/>
      <c r="C32" s="104"/>
      <c r="D32" s="105"/>
      <c r="E32" s="106"/>
    </row>
    <row r="33" spans="1:5" ht="24" x14ac:dyDescent="0.5">
      <c r="A33" s="102"/>
      <c r="B33" s="103"/>
      <c r="C33" s="104"/>
      <c r="D33" s="105"/>
      <c r="E33" s="106"/>
    </row>
    <row r="34" spans="1:5" ht="24" x14ac:dyDescent="0.5">
      <c r="A34" s="102"/>
      <c r="B34" s="103"/>
      <c r="C34" s="104"/>
      <c r="D34" s="105"/>
      <c r="E34" s="106"/>
    </row>
    <row r="35" spans="1:5" ht="24" x14ac:dyDescent="0.5">
      <c r="A35" s="102"/>
      <c r="B35" s="103"/>
      <c r="C35" s="104"/>
      <c r="D35" s="105"/>
      <c r="E35" s="106"/>
    </row>
    <row r="36" spans="1:5" ht="24" x14ac:dyDescent="0.5">
      <c r="A36" s="102"/>
      <c r="B36" s="103"/>
      <c r="C36" s="104"/>
      <c r="D36" s="105"/>
      <c r="E36" s="106"/>
    </row>
    <row r="37" spans="1:5" x14ac:dyDescent="0.5">
      <c r="A37" s="19">
        <v>4.2</v>
      </c>
      <c r="B37" s="129" t="s">
        <v>112</v>
      </c>
      <c r="C37" s="129"/>
      <c r="D37" s="130"/>
      <c r="E37" s="121" t="s">
        <v>109</v>
      </c>
    </row>
    <row r="38" spans="1:5" x14ac:dyDescent="0.5">
      <c r="A38" s="19"/>
      <c r="B38" s="58" t="s">
        <v>110</v>
      </c>
      <c r="C38" s="18">
        <f>248.5*1.04</f>
        <v>258.44</v>
      </c>
      <c r="D38" s="4" t="s">
        <v>102</v>
      </c>
      <c r="E38" s="121"/>
    </row>
    <row r="39" spans="1:5" ht="24" x14ac:dyDescent="0.5">
      <c r="A39" s="19"/>
      <c r="B39" s="57" t="s">
        <v>108</v>
      </c>
      <c r="C39" s="56">
        <v>44</v>
      </c>
      <c r="D39" s="13" t="s">
        <v>101</v>
      </c>
      <c r="E39" s="121"/>
    </row>
    <row r="40" spans="1:5" x14ac:dyDescent="0.5">
      <c r="A40" s="19">
        <v>4.3</v>
      </c>
      <c r="B40" s="115" t="s">
        <v>74</v>
      </c>
      <c r="C40" s="115"/>
      <c r="D40" s="116"/>
      <c r="E40" s="121"/>
    </row>
    <row r="41" spans="1:5" x14ac:dyDescent="0.5">
      <c r="A41" s="19"/>
      <c r="B41" s="58" t="s">
        <v>111</v>
      </c>
      <c r="C41" s="18">
        <f>785*1.04</f>
        <v>816.4</v>
      </c>
      <c r="D41" s="4" t="s">
        <v>102</v>
      </c>
      <c r="E41" s="121"/>
    </row>
    <row r="42" spans="1:5" ht="24" x14ac:dyDescent="0.5">
      <c r="A42" s="5"/>
      <c r="B42" s="57" t="s">
        <v>108</v>
      </c>
      <c r="C42" s="56">
        <v>137</v>
      </c>
      <c r="D42" s="13" t="s">
        <v>101</v>
      </c>
      <c r="E42" s="122"/>
    </row>
    <row r="43" spans="1:5" x14ac:dyDescent="0.5">
      <c r="A43" s="3"/>
      <c r="B43" s="9"/>
      <c r="C43" s="22"/>
    </row>
    <row r="44" spans="1:5" x14ac:dyDescent="0.5">
      <c r="A44" s="3"/>
      <c r="B44" s="9"/>
      <c r="C44" s="22"/>
    </row>
    <row r="45" spans="1:5" x14ac:dyDescent="0.5">
      <c r="A45" s="3"/>
      <c r="B45" s="9"/>
      <c r="C45" s="22"/>
    </row>
    <row r="46" spans="1:5" x14ac:dyDescent="0.5">
      <c r="A46" s="3"/>
      <c r="B46" s="9"/>
      <c r="C46" s="22"/>
    </row>
    <row r="47" spans="1:5" x14ac:dyDescent="0.5">
      <c r="A47" s="3"/>
      <c r="B47" s="9"/>
      <c r="C47" s="22"/>
    </row>
    <row r="48" spans="1:5" x14ac:dyDescent="0.5">
      <c r="A48" s="3"/>
      <c r="B48" s="9"/>
      <c r="C48" s="22"/>
    </row>
    <row r="49" spans="1:3" x14ac:dyDescent="0.5">
      <c r="A49" s="3"/>
      <c r="B49" s="9"/>
      <c r="C49" s="22"/>
    </row>
    <row r="50" spans="1:3" x14ac:dyDescent="0.5">
      <c r="A50" s="3"/>
      <c r="B50" s="9"/>
      <c r="C50" s="22"/>
    </row>
    <row r="51" spans="1:3" x14ac:dyDescent="0.5">
      <c r="A51" s="3"/>
      <c r="B51" s="9"/>
      <c r="C51" s="22"/>
    </row>
    <row r="52" spans="1:3" x14ac:dyDescent="0.5">
      <c r="A52" s="3"/>
      <c r="B52" s="9"/>
      <c r="C52" s="22"/>
    </row>
    <row r="53" spans="1:3" x14ac:dyDescent="0.5">
      <c r="A53" s="3"/>
      <c r="B53" s="9"/>
      <c r="C53" s="22"/>
    </row>
    <row r="54" spans="1:3" x14ac:dyDescent="0.5">
      <c r="A54" s="3"/>
      <c r="B54" s="9"/>
      <c r="C54" s="22"/>
    </row>
    <row r="55" spans="1:3" x14ac:dyDescent="0.5">
      <c r="A55" s="3"/>
      <c r="B55" s="9"/>
      <c r="C55" s="22"/>
    </row>
    <row r="56" spans="1:3" x14ac:dyDescent="0.5">
      <c r="A56" s="3"/>
      <c r="B56" s="9"/>
      <c r="C56" s="22"/>
    </row>
    <row r="57" spans="1:3" x14ac:dyDescent="0.5">
      <c r="A57" s="3"/>
      <c r="B57" s="9"/>
      <c r="C57" s="22"/>
    </row>
    <row r="58" spans="1:3" x14ac:dyDescent="0.5">
      <c r="A58" s="3"/>
      <c r="B58" s="9"/>
      <c r="C58" s="22"/>
    </row>
    <row r="59" spans="1:3" x14ac:dyDescent="0.5">
      <c r="A59" s="3"/>
      <c r="B59" s="9"/>
      <c r="C59" s="22"/>
    </row>
    <row r="60" spans="1:3" x14ac:dyDescent="0.5">
      <c r="A60" s="3"/>
      <c r="B60" s="9"/>
      <c r="C60" s="22"/>
    </row>
    <row r="61" spans="1:3" x14ac:dyDescent="0.5">
      <c r="A61" s="3"/>
      <c r="B61" s="9"/>
      <c r="C61" s="22"/>
    </row>
    <row r="62" spans="1:3" x14ac:dyDescent="0.5">
      <c r="A62" s="3"/>
      <c r="B62" s="9"/>
      <c r="C62" s="22"/>
    </row>
    <row r="63" spans="1:3" x14ac:dyDescent="0.5">
      <c r="A63" s="3"/>
      <c r="B63" s="9"/>
      <c r="C63" s="22"/>
    </row>
    <row r="64" spans="1:3" x14ac:dyDescent="0.5">
      <c r="A64" s="3"/>
      <c r="B64" s="9"/>
      <c r="C64" s="22"/>
    </row>
    <row r="65" spans="1:3" x14ac:dyDescent="0.5">
      <c r="A65" s="3"/>
      <c r="B65" s="9"/>
      <c r="C65" s="22"/>
    </row>
    <row r="66" spans="1:3" x14ac:dyDescent="0.5">
      <c r="A66" s="3"/>
      <c r="B66" s="9"/>
      <c r="C66" s="22"/>
    </row>
    <row r="67" spans="1:3" x14ac:dyDescent="0.5">
      <c r="A67" s="3"/>
      <c r="B67" s="9"/>
      <c r="C67" s="22"/>
    </row>
    <row r="68" spans="1:3" x14ac:dyDescent="0.5">
      <c r="A68" s="3"/>
      <c r="B68" s="9"/>
      <c r="C68" s="22"/>
    </row>
    <row r="69" spans="1:3" x14ac:dyDescent="0.5">
      <c r="A69" s="3"/>
      <c r="B69" s="9"/>
      <c r="C69" s="22"/>
    </row>
    <row r="70" spans="1:3" x14ac:dyDescent="0.5">
      <c r="A70" s="3"/>
      <c r="B70" s="9"/>
      <c r="C70" s="22"/>
    </row>
    <row r="71" spans="1:3" x14ac:dyDescent="0.5">
      <c r="A71" s="3"/>
      <c r="B71" s="9"/>
      <c r="C71" s="22"/>
    </row>
    <row r="72" spans="1:3" x14ac:dyDescent="0.5">
      <c r="A72" s="3"/>
      <c r="B72" s="9"/>
      <c r="C72" s="22"/>
    </row>
    <row r="73" spans="1:3" x14ac:dyDescent="0.5">
      <c r="A73" s="3"/>
      <c r="B73" s="9"/>
      <c r="C73" s="22"/>
    </row>
    <row r="74" spans="1:3" x14ac:dyDescent="0.5">
      <c r="A74" s="3"/>
      <c r="B74" s="9"/>
      <c r="C74" s="22"/>
    </row>
    <row r="75" spans="1:3" x14ac:dyDescent="0.5">
      <c r="A75" s="3"/>
      <c r="B75" s="9"/>
      <c r="C75" s="22"/>
    </row>
    <row r="76" spans="1:3" x14ac:dyDescent="0.5">
      <c r="A76" s="3"/>
      <c r="B76" s="9"/>
      <c r="C76" s="22"/>
    </row>
    <row r="77" spans="1:3" x14ac:dyDescent="0.5">
      <c r="A77" s="3"/>
      <c r="B77" s="9"/>
      <c r="C77" s="22"/>
    </row>
    <row r="78" spans="1:3" x14ac:dyDescent="0.5">
      <c r="A78" s="3"/>
      <c r="B78" s="9"/>
      <c r="C78" s="22"/>
    </row>
    <row r="79" spans="1:3" x14ac:dyDescent="0.5">
      <c r="A79" s="3"/>
      <c r="B79" s="9"/>
      <c r="C79" s="22"/>
    </row>
    <row r="80" spans="1:3" x14ac:dyDescent="0.5">
      <c r="A80" s="3"/>
      <c r="B80" s="9"/>
      <c r="C80" s="22"/>
    </row>
    <row r="81" spans="1:3" x14ac:dyDescent="0.5">
      <c r="A81" s="3"/>
      <c r="B81" s="9"/>
      <c r="C81" s="22"/>
    </row>
    <row r="82" spans="1:3" x14ac:dyDescent="0.5">
      <c r="A82" s="3"/>
      <c r="B82" s="9"/>
      <c r="C82" s="22"/>
    </row>
    <row r="83" spans="1:3" x14ac:dyDescent="0.5">
      <c r="A83" s="3"/>
      <c r="B83" s="9"/>
      <c r="C83" s="22"/>
    </row>
    <row r="84" spans="1:3" x14ac:dyDescent="0.5">
      <c r="A84" s="3"/>
      <c r="B84" s="9"/>
      <c r="C84" s="22"/>
    </row>
    <row r="85" spans="1:3" x14ac:dyDescent="0.5">
      <c r="A85" s="3"/>
      <c r="B85" s="9"/>
      <c r="C85" s="22"/>
    </row>
    <row r="86" spans="1:3" x14ac:dyDescent="0.5">
      <c r="A86" s="3"/>
      <c r="B86" s="9"/>
      <c r="C86" s="22"/>
    </row>
    <row r="87" spans="1:3" x14ac:dyDescent="0.5">
      <c r="A87" s="3"/>
      <c r="B87" s="9"/>
      <c r="C87" s="22"/>
    </row>
    <row r="88" spans="1:3" x14ac:dyDescent="0.5">
      <c r="A88" s="3"/>
      <c r="B88" s="9"/>
      <c r="C88" s="22"/>
    </row>
    <row r="89" spans="1:3" x14ac:dyDescent="0.5">
      <c r="A89" s="3"/>
      <c r="B89" s="9"/>
      <c r="C89" s="22"/>
    </row>
    <row r="90" spans="1:3" x14ac:dyDescent="0.5">
      <c r="A90" s="3"/>
      <c r="B90" s="9"/>
      <c r="C90" s="22"/>
    </row>
    <row r="91" spans="1:3" x14ac:dyDescent="0.5">
      <c r="A91" s="3"/>
      <c r="B91" s="9"/>
      <c r="C91" s="22"/>
    </row>
    <row r="92" spans="1:3" x14ac:dyDescent="0.5">
      <c r="A92" s="3"/>
      <c r="B92" s="9"/>
      <c r="C92" s="22"/>
    </row>
    <row r="93" spans="1:3" x14ac:dyDescent="0.5">
      <c r="A93" s="3"/>
      <c r="B93" s="9"/>
      <c r="C93" s="22"/>
    </row>
    <row r="94" spans="1:3" x14ac:dyDescent="0.5">
      <c r="A94" s="3"/>
      <c r="B94" s="9"/>
      <c r="C94" s="22"/>
    </row>
    <row r="95" spans="1:3" x14ac:dyDescent="0.5">
      <c r="A95" s="3"/>
      <c r="B95" s="9"/>
      <c r="C95" s="22"/>
    </row>
    <row r="96" spans="1:3" x14ac:dyDescent="0.5">
      <c r="A96" s="3"/>
      <c r="B96" s="9"/>
      <c r="C96" s="22"/>
    </row>
    <row r="97" spans="1:3" x14ac:dyDescent="0.5">
      <c r="A97" s="3"/>
      <c r="B97" s="9"/>
      <c r="C97" s="22"/>
    </row>
    <row r="98" spans="1:3" x14ac:dyDescent="0.5">
      <c r="A98" s="3"/>
      <c r="B98" s="9"/>
      <c r="C98" s="22"/>
    </row>
    <row r="99" spans="1:3" x14ac:dyDescent="0.5">
      <c r="A99" s="3"/>
      <c r="B99" s="9"/>
      <c r="C99" s="22"/>
    </row>
    <row r="100" spans="1:3" x14ac:dyDescent="0.5">
      <c r="A100" s="3"/>
      <c r="B100" s="9"/>
      <c r="C100" s="22"/>
    </row>
    <row r="101" spans="1:3" x14ac:dyDescent="0.5">
      <c r="A101" s="3"/>
      <c r="B101" s="9"/>
      <c r="C101" s="22"/>
    </row>
    <row r="102" spans="1:3" x14ac:dyDescent="0.5">
      <c r="A102" s="3"/>
      <c r="B102" s="9"/>
      <c r="C102" s="22"/>
    </row>
    <row r="103" spans="1:3" x14ac:dyDescent="0.5">
      <c r="A103" s="3"/>
      <c r="B103" s="9"/>
      <c r="C103" s="22"/>
    </row>
    <row r="104" spans="1:3" x14ac:dyDescent="0.5">
      <c r="A104" s="3"/>
      <c r="B104" s="9"/>
      <c r="C104" s="22"/>
    </row>
    <row r="105" spans="1:3" x14ac:dyDescent="0.5">
      <c r="A105" s="3"/>
      <c r="B105" s="9"/>
      <c r="C105" s="22"/>
    </row>
    <row r="106" spans="1:3" x14ac:dyDescent="0.5">
      <c r="A106" s="3"/>
      <c r="B106" s="9"/>
      <c r="C106" s="22"/>
    </row>
    <row r="107" spans="1:3" x14ac:dyDescent="0.5">
      <c r="A107" s="3"/>
      <c r="B107" s="9"/>
      <c r="C107" s="22"/>
    </row>
    <row r="108" spans="1:3" x14ac:dyDescent="0.5">
      <c r="A108" s="3"/>
      <c r="B108" s="9"/>
      <c r="C108" s="22"/>
    </row>
    <row r="109" spans="1:3" x14ac:dyDescent="0.5">
      <c r="A109" s="3"/>
      <c r="B109" s="9"/>
      <c r="C109" s="22"/>
    </row>
    <row r="110" spans="1:3" x14ac:dyDescent="0.5">
      <c r="A110" s="3"/>
      <c r="B110" s="9"/>
      <c r="C110" s="22"/>
    </row>
    <row r="111" spans="1:3" x14ac:dyDescent="0.5">
      <c r="A111" s="3"/>
      <c r="B111" s="9"/>
      <c r="C111" s="22"/>
    </row>
    <row r="112" spans="1:3" x14ac:dyDescent="0.5">
      <c r="A112" s="3"/>
      <c r="B112" s="9"/>
      <c r="C112" s="22"/>
    </row>
    <row r="113" spans="2:3" x14ac:dyDescent="0.5">
      <c r="B113" s="9"/>
      <c r="C113" s="22"/>
    </row>
    <row r="114" spans="2:3" x14ac:dyDescent="0.5">
      <c r="B114" s="9"/>
      <c r="C114" s="22"/>
    </row>
    <row r="115" spans="2:3" x14ac:dyDescent="0.5">
      <c r="B115" s="9"/>
      <c r="C115" s="22"/>
    </row>
    <row r="116" spans="2:3" x14ac:dyDescent="0.5">
      <c r="B116" s="9"/>
      <c r="C116" s="22"/>
    </row>
    <row r="117" spans="2:3" x14ac:dyDescent="0.5">
      <c r="B117" s="9"/>
      <c r="C117" s="22"/>
    </row>
    <row r="118" spans="2:3" x14ac:dyDescent="0.5">
      <c r="B118" s="9"/>
      <c r="C118" s="22"/>
    </row>
    <row r="119" spans="2:3" x14ac:dyDescent="0.5">
      <c r="B119" s="9"/>
      <c r="C119" s="22"/>
    </row>
    <row r="120" spans="2:3" x14ac:dyDescent="0.5">
      <c r="B120" s="9"/>
      <c r="C120" s="22"/>
    </row>
    <row r="121" spans="2:3" x14ac:dyDescent="0.5">
      <c r="B121" s="9"/>
      <c r="C121" s="22"/>
    </row>
    <row r="122" spans="2:3" x14ac:dyDescent="0.5">
      <c r="B122" s="9"/>
      <c r="C122" s="22"/>
    </row>
    <row r="123" spans="2:3" x14ac:dyDescent="0.5">
      <c r="B123" s="9"/>
      <c r="C123" s="22"/>
    </row>
    <row r="124" spans="2:3" x14ac:dyDescent="0.5">
      <c r="B124" s="9"/>
      <c r="C124" s="22"/>
    </row>
    <row r="125" spans="2:3" x14ac:dyDescent="0.5">
      <c r="B125" s="9"/>
      <c r="C125" s="22"/>
    </row>
    <row r="126" spans="2:3" x14ac:dyDescent="0.5">
      <c r="B126" s="9"/>
      <c r="C126" s="22"/>
    </row>
    <row r="127" spans="2:3" x14ac:dyDescent="0.5">
      <c r="B127" s="9"/>
      <c r="C127" s="22"/>
    </row>
    <row r="128" spans="2:3" x14ac:dyDescent="0.5">
      <c r="B128" s="9"/>
      <c r="C128" s="22"/>
    </row>
    <row r="129" spans="2:3" x14ac:dyDescent="0.5">
      <c r="B129" s="9"/>
      <c r="C129" s="22"/>
    </row>
    <row r="130" spans="2:3" x14ac:dyDescent="0.5">
      <c r="B130" s="9"/>
      <c r="C130" s="22"/>
    </row>
    <row r="131" spans="2:3" x14ac:dyDescent="0.5">
      <c r="B131" s="9"/>
      <c r="C131" s="22"/>
    </row>
    <row r="132" spans="2:3" x14ac:dyDescent="0.5">
      <c r="B132" s="9"/>
      <c r="C132" s="22"/>
    </row>
    <row r="133" spans="2:3" x14ac:dyDescent="0.5">
      <c r="B133" s="9"/>
      <c r="C133" s="22"/>
    </row>
    <row r="134" spans="2:3" x14ac:dyDescent="0.5">
      <c r="B134" s="9"/>
      <c r="C134" s="22"/>
    </row>
    <row r="135" spans="2:3" x14ac:dyDescent="0.5">
      <c r="B135" s="9"/>
      <c r="C135" s="22"/>
    </row>
    <row r="136" spans="2:3" x14ac:dyDescent="0.5">
      <c r="B136" s="9"/>
      <c r="C136" s="22"/>
    </row>
    <row r="137" spans="2:3" x14ac:dyDescent="0.5">
      <c r="B137" s="9"/>
      <c r="C137" s="22"/>
    </row>
    <row r="138" spans="2:3" x14ac:dyDescent="0.5">
      <c r="B138" s="9"/>
      <c r="C138" s="22"/>
    </row>
    <row r="139" spans="2:3" x14ac:dyDescent="0.5">
      <c r="B139" s="9"/>
      <c r="C139" s="22"/>
    </row>
    <row r="140" spans="2:3" x14ac:dyDescent="0.5">
      <c r="B140" s="9"/>
      <c r="C140" s="22"/>
    </row>
    <row r="141" spans="2:3" x14ac:dyDescent="0.5">
      <c r="B141" s="9"/>
      <c r="C141" s="22"/>
    </row>
    <row r="142" spans="2:3" x14ac:dyDescent="0.5">
      <c r="B142" s="9"/>
      <c r="C142" s="22"/>
    </row>
    <row r="143" spans="2:3" x14ac:dyDescent="0.5">
      <c r="B143" s="9"/>
      <c r="C143" s="22"/>
    </row>
    <row r="144" spans="2:3" x14ac:dyDescent="0.5">
      <c r="B144" s="9"/>
      <c r="C144" s="22"/>
    </row>
    <row r="145" spans="2:3" x14ac:dyDescent="0.5">
      <c r="B145" s="9"/>
      <c r="C145" s="22"/>
    </row>
    <row r="146" spans="2:3" x14ac:dyDescent="0.5">
      <c r="B146" s="9"/>
      <c r="C146" s="22"/>
    </row>
    <row r="147" spans="2:3" x14ac:dyDescent="0.5">
      <c r="B147" s="9"/>
      <c r="C147" s="22"/>
    </row>
    <row r="148" spans="2:3" x14ac:dyDescent="0.5">
      <c r="B148" s="9"/>
      <c r="C148" s="22"/>
    </row>
    <row r="149" spans="2:3" x14ac:dyDescent="0.5">
      <c r="B149" s="9"/>
      <c r="C149" s="22"/>
    </row>
    <row r="150" spans="2:3" x14ac:dyDescent="0.5">
      <c r="B150" s="9"/>
      <c r="C150" s="22"/>
    </row>
    <row r="151" spans="2:3" x14ac:dyDescent="0.5">
      <c r="B151" s="9"/>
      <c r="C151" s="22"/>
    </row>
    <row r="152" spans="2:3" x14ac:dyDescent="0.5">
      <c r="B152" s="9"/>
      <c r="C152" s="22"/>
    </row>
    <row r="153" spans="2:3" x14ac:dyDescent="0.5">
      <c r="B153" s="9"/>
      <c r="C153" s="22"/>
    </row>
    <row r="154" spans="2:3" x14ac:dyDescent="0.5">
      <c r="B154" s="9"/>
      <c r="C154" s="22"/>
    </row>
    <row r="155" spans="2:3" x14ac:dyDescent="0.5">
      <c r="B155" s="9"/>
      <c r="C155" s="22"/>
    </row>
    <row r="156" spans="2:3" x14ac:dyDescent="0.5">
      <c r="B156" s="9"/>
      <c r="C156" s="22"/>
    </row>
    <row r="157" spans="2:3" x14ac:dyDescent="0.5">
      <c r="B157" s="9"/>
      <c r="C157" s="22"/>
    </row>
    <row r="158" spans="2:3" x14ac:dyDescent="0.5">
      <c r="B158" s="9"/>
      <c r="C158" s="22"/>
    </row>
    <row r="159" spans="2:3" x14ac:dyDescent="0.5">
      <c r="B159" s="9"/>
      <c r="C159" s="22"/>
    </row>
    <row r="160" spans="2:3" x14ac:dyDescent="0.5">
      <c r="B160" s="9"/>
      <c r="C160" s="22"/>
    </row>
    <row r="161" spans="2:3" x14ac:dyDescent="0.5">
      <c r="B161" s="9"/>
      <c r="C161" s="22"/>
    </row>
    <row r="162" spans="2:3" x14ac:dyDescent="0.5">
      <c r="B162" s="9"/>
      <c r="C162" s="22"/>
    </row>
    <row r="163" spans="2:3" x14ac:dyDescent="0.5">
      <c r="B163" s="9"/>
      <c r="C163" s="22"/>
    </row>
    <row r="164" spans="2:3" x14ac:dyDescent="0.5">
      <c r="B164" s="9"/>
      <c r="C164" s="22"/>
    </row>
    <row r="165" spans="2:3" x14ac:dyDescent="0.5">
      <c r="B165" s="9"/>
      <c r="C165" s="22"/>
    </row>
    <row r="166" spans="2:3" x14ac:dyDescent="0.5">
      <c r="B166" s="9"/>
      <c r="C166" s="22"/>
    </row>
    <row r="167" spans="2:3" x14ac:dyDescent="0.5">
      <c r="B167" s="9"/>
      <c r="C167" s="22"/>
    </row>
    <row r="168" spans="2:3" x14ac:dyDescent="0.5">
      <c r="B168" s="9"/>
      <c r="C168" s="22"/>
    </row>
    <row r="169" spans="2:3" x14ac:dyDescent="0.5">
      <c r="B169" s="9"/>
      <c r="C169" s="22"/>
    </row>
    <row r="170" spans="2:3" x14ac:dyDescent="0.5">
      <c r="B170" s="9"/>
      <c r="C170" s="22"/>
    </row>
    <row r="171" spans="2:3" x14ac:dyDescent="0.5">
      <c r="B171" s="9"/>
      <c r="C171" s="22"/>
    </row>
    <row r="172" spans="2:3" x14ac:dyDescent="0.5">
      <c r="B172" s="9"/>
      <c r="C172" s="22"/>
    </row>
    <row r="173" spans="2:3" x14ac:dyDescent="0.5">
      <c r="B173" s="9"/>
      <c r="C173" s="22"/>
    </row>
    <row r="174" spans="2:3" x14ac:dyDescent="0.5">
      <c r="B174" s="9"/>
      <c r="C174" s="22"/>
    </row>
    <row r="175" spans="2:3" x14ac:dyDescent="0.5">
      <c r="B175" s="9"/>
      <c r="C175" s="22"/>
    </row>
    <row r="176" spans="2:3" x14ac:dyDescent="0.5">
      <c r="B176" s="9"/>
      <c r="C176" s="22"/>
    </row>
    <row r="177" spans="2:3" x14ac:dyDescent="0.5">
      <c r="B177" s="9"/>
      <c r="C177" s="22"/>
    </row>
    <row r="178" spans="2:3" x14ac:dyDescent="0.5">
      <c r="B178" s="9"/>
      <c r="C178" s="22"/>
    </row>
    <row r="179" spans="2:3" x14ac:dyDescent="0.5">
      <c r="B179" s="9"/>
      <c r="C179" s="22"/>
    </row>
    <row r="180" spans="2:3" x14ac:dyDescent="0.5">
      <c r="B180" s="9"/>
      <c r="C180" s="22"/>
    </row>
    <row r="181" spans="2:3" x14ac:dyDescent="0.5">
      <c r="B181" s="9"/>
      <c r="C181" s="22"/>
    </row>
    <row r="182" spans="2:3" x14ac:dyDescent="0.5">
      <c r="B182" s="9"/>
      <c r="C182" s="22"/>
    </row>
    <row r="183" spans="2:3" x14ac:dyDescent="0.5">
      <c r="B183" s="9"/>
      <c r="C183" s="22"/>
    </row>
    <row r="184" spans="2:3" x14ac:dyDescent="0.5">
      <c r="B184" s="9"/>
      <c r="C184" s="22"/>
    </row>
    <row r="185" spans="2:3" x14ac:dyDescent="0.5">
      <c r="B185" s="9"/>
      <c r="C185" s="22"/>
    </row>
    <row r="186" spans="2:3" x14ac:dyDescent="0.5">
      <c r="B186" s="9"/>
      <c r="C186" s="22"/>
    </row>
    <row r="187" spans="2:3" x14ac:dyDescent="0.5">
      <c r="B187" s="9"/>
      <c r="C187" s="22"/>
    </row>
    <row r="188" spans="2:3" x14ac:dyDescent="0.5">
      <c r="B188" s="9"/>
      <c r="C188" s="22"/>
    </row>
    <row r="189" spans="2:3" x14ac:dyDescent="0.5">
      <c r="B189" s="9"/>
      <c r="C189" s="22"/>
    </row>
    <row r="190" spans="2:3" x14ac:dyDescent="0.5">
      <c r="B190" s="9"/>
      <c r="C190" s="22"/>
    </row>
    <row r="191" spans="2:3" x14ac:dyDescent="0.5">
      <c r="B191" s="9"/>
      <c r="C191" s="22"/>
    </row>
    <row r="192" spans="2:3" x14ac:dyDescent="0.5">
      <c r="B192" s="9"/>
      <c r="C192" s="22"/>
    </row>
    <row r="193" spans="2:3" x14ac:dyDescent="0.5">
      <c r="B193" s="9"/>
      <c r="C193" s="22"/>
    </row>
    <row r="194" spans="2:3" x14ac:dyDescent="0.5">
      <c r="B194" s="9"/>
      <c r="C194" s="22"/>
    </row>
    <row r="195" spans="2:3" x14ac:dyDescent="0.5">
      <c r="B195" s="9"/>
      <c r="C195" s="22"/>
    </row>
    <row r="196" spans="2:3" x14ac:dyDescent="0.5">
      <c r="B196" s="9"/>
      <c r="C196" s="22"/>
    </row>
    <row r="197" spans="2:3" x14ac:dyDescent="0.5">
      <c r="B197" s="9"/>
      <c r="C197" s="22"/>
    </row>
    <row r="198" spans="2:3" x14ac:dyDescent="0.5">
      <c r="B198" s="9"/>
      <c r="C198" s="22"/>
    </row>
    <row r="199" spans="2:3" x14ac:dyDescent="0.5">
      <c r="B199" s="9"/>
      <c r="C199" s="22"/>
    </row>
    <row r="200" spans="2:3" x14ac:dyDescent="0.5">
      <c r="B200" s="9"/>
      <c r="C200" s="22"/>
    </row>
    <row r="201" spans="2:3" x14ac:dyDescent="0.5">
      <c r="B201" s="9"/>
      <c r="C201" s="22"/>
    </row>
    <row r="202" spans="2:3" x14ac:dyDescent="0.5">
      <c r="B202" s="9"/>
      <c r="C202" s="22"/>
    </row>
    <row r="203" spans="2:3" x14ac:dyDescent="0.5">
      <c r="B203" s="9"/>
      <c r="C203" s="22"/>
    </row>
    <row r="204" spans="2:3" x14ac:dyDescent="0.5">
      <c r="B204" s="9"/>
      <c r="C204" s="22"/>
    </row>
    <row r="205" spans="2:3" x14ac:dyDescent="0.5">
      <c r="B205" s="9"/>
      <c r="C205" s="22"/>
    </row>
    <row r="206" spans="2:3" x14ac:dyDescent="0.5">
      <c r="B206" s="9"/>
      <c r="C206" s="22"/>
    </row>
    <row r="207" spans="2:3" x14ac:dyDescent="0.5">
      <c r="B207" s="9"/>
      <c r="C207" s="22"/>
    </row>
    <row r="208" spans="2:3" x14ac:dyDescent="0.5">
      <c r="B208" s="9"/>
      <c r="C208" s="22"/>
    </row>
    <row r="209" spans="2:3" x14ac:dyDescent="0.5">
      <c r="B209" s="9"/>
      <c r="C209" s="22"/>
    </row>
    <row r="210" spans="2:3" x14ac:dyDescent="0.5">
      <c r="B210" s="9"/>
      <c r="C210" s="22"/>
    </row>
    <row r="211" spans="2:3" x14ac:dyDescent="0.5">
      <c r="B211" s="9"/>
      <c r="C211" s="22"/>
    </row>
    <row r="212" spans="2:3" x14ac:dyDescent="0.5">
      <c r="B212" s="9"/>
      <c r="C212" s="22"/>
    </row>
    <row r="213" spans="2:3" x14ac:dyDescent="0.5">
      <c r="B213" s="9"/>
      <c r="C213" s="22"/>
    </row>
    <row r="214" spans="2:3" x14ac:dyDescent="0.5">
      <c r="B214" s="9"/>
      <c r="C214" s="22"/>
    </row>
    <row r="215" spans="2:3" x14ac:dyDescent="0.5">
      <c r="B215" s="9"/>
      <c r="C215" s="22"/>
    </row>
    <row r="216" spans="2:3" x14ac:dyDescent="0.5">
      <c r="B216" s="9"/>
      <c r="C216" s="22"/>
    </row>
    <row r="217" spans="2:3" x14ac:dyDescent="0.5">
      <c r="B217" s="9"/>
      <c r="C217" s="22"/>
    </row>
    <row r="218" spans="2:3" x14ac:dyDescent="0.5">
      <c r="B218" s="9"/>
      <c r="C218" s="22"/>
    </row>
    <row r="219" spans="2:3" x14ac:dyDescent="0.5">
      <c r="B219" s="9"/>
      <c r="C219" s="22"/>
    </row>
    <row r="220" spans="2:3" x14ac:dyDescent="0.5">
      <c r="B220" s="9"/>
      <c r="C220" s="22"/>
    </row>
    <row r="221" spans="2:3" x14ac:dyDescent="0.5">
      <c r="B221" s="9"/>
      <c r="C221" s="22"/>
    </row>
    <row r="222" spans="2:3" x14ac:dyDescent="0.5">
      <c r="B222" s="9"/>
      <c r="C222" s="22"/>
    </row>
    <row r="223" spans="2:3" x14ac:dyDescent="0.5">
      <c r="B223" s="9"/>
      <c r="C223" s="22"/>
    </row>
    <row r="224" spans="2:3" x14ac:dyDescent="0.5">
      <c r="B224" s="9"/>
      <c r="C224" s="22"/>
    </row>
    <row r="225" spans="2:3" x14ac:dyDescent="0.5">
      <c r="B225" s="9"/>
      <c r="C225" s="22"/>
    </row>
    <row r="226" spans="2:3" x14ac:dyDescent="0.5">
      <c r="B226" s="9"/>
      <c r="C226" s="22"/>
    </row>
    <row r="227" spans="2:3" x14ac:dyDescent="0.5">
      <c r="B227" s="9"/>
      <c r="C227" s="22"/>
    </row>
    <row r="228" spans="2:3" x14ac:dyDescent="0.5">
      <c r="B228" s="9"/>
      <c r="C228" s="22"/>
    </row>
    <row r="229" spans="2:3" x14ac:dyDescent="0.5">
      <c r="B229" s="9"/>
      <c r="C229" s="22"/>
    </row>
    <row r="230" spans="2:3" x14ac:dyDescent="0.5">
      <c r="B230" s="9"/>
      <c r="C230" s="22"/>
    </row>
    <row r="231" spans="2:3" x14ac:dyDescent="0.5">
      <c r="B231" s="9"/>
      <c r="C231" s="22"/>
    </row>
    <row r="232" spans="2:3" x14ac:dyDescent="0.5">
      <c r="B232" s="9"/>
      <c r="C232" s="22"/>
    </row>
    <row r="233" spans="2:3" x14ac:dyDescent="0.5">
      <c r="B233" s="9"/>
      <c r="C233" s="22"/>
    </row>
    <row r="234" spans="2:3" x14ac:dyDescent="0.5">
      <c r="B234" s="9"/>
      <c r="C234" s="22"/>
    </row>
    <row r="235" spans="2:3" x14ac:dyDescent="0.5">
      <c r="B235" s="9"/>
      <c r="C235" s="22"/>
    </row>
    <row r="236" spans="2:3" x14ac:dyDescent="0.5">
      <c r="B236" s="9"/>
      <c r="C236" s="22"/>
    </row>
    <row r="237" spans="2:3" x14ac:dyDescent="0.5">
      <c r="B237" s="9"/>
      <c r="C237" s="22"/>
    </row>
    <row r="238" spans="2:3" x14ac:dyDescent="0.5">
      <c r="B238" s="9"/>
      <c r="C238" s="22"/>
    </row>
    <row r="239" spans="2:3" x14ac:dyDescent="0.5">
      <c r="B239" s="9"/>
      <c r="C239" s="22"/>
    </row>
    <row r="240" spans="2:3" x14ac:dyDescent="0.5">
      <c r="B240" s="9"/>
      <c r="C240" s="22"/>
    </row>
    <row r="241" spans="2:3" x14ac:dyDescent="0.5">
      <c r="B241" s="9"/>
      <c r="C241" s="22"/>
    </row>
    <row r="242" spans="2:3" x14ac:dyDescent="0.5">
      <c r="B242" s="9"/>
      <c r="C242" s="22"/>
    </row>
    <row r="243" spans="2:3" x14ac:dyDescent="0.5">
      <c r="B243" s="9"/>
      <c r="C243" s="22"/>
    </row>
    <row r="244" spans="2:3" x14ac:dyDescent="0.5">
      <c r="B244" s="9"/>
      <c r="C244" s="22"/>
    </row>
    <row r="245" spans="2:3" x14ac:dyDescent="0.5">
      <c r="B245" s="9"/>
      <c r="C245" s="22"/>
    </row>
    <row r="246" spans="2:3" x14ac:dyDescent="0.5">
      <c r="B246" s="9"/>
      <c r="C246" s="22"/>
    </row>
    <row r="247" spans="2:3" x14ac:dyDescent="0.5">
      <c r="B247" s="9"/>
      <c r="C247" s="22"/>
    </row>
    <row r="248" spans="2:3" x14ac:dyDescent="0.5">
      <c r="B248" s="9"/>
      <c r="C248" s="22"/>
    </row>
    <row r="249" spans="2:3" x14ac:dyDescent="0.5">
      <c r="B249" s="9"/>
      <c r="C249" s="22"/>
    </row>
    <row r="250" spans="2:3" x14ac:dyDescent="0.5">
      <c r="B250" s="9"/>
      <c r="C250" s="22"/>
    </row>
    <row r="251" spans="2:3" x14ac:dyDescent="0.5">
      <c r="B251" s="9"/>
      <c r="C251" s="22"/>
    </row>
    <row r="252" spans="2:3" x14ac:dyDescent="0.5">
      <c r="B252" s="9"/>
      <c r="C252" s="22"/>
    </row>
    <row r="253" spans="2:3" x14ac:dyDescent="0.5">
      <c r="B253" s="9"/>
      <c r="C253" s="22"/>
    </row>
    <row r="254" spans="2:3" x14ac:dyDescent="0.5">
      <c r="B254" s="9"/>
      <c r="C254" s="22"/>
    </row>
    <row r="255" spans="2:3" x14ac:dyDescent="0.5">
      <c r="B255" s="9"/>
      <c r="C255" s="22"/>
    </row>
    <row r="256" spans="2:3" x14ac:dyDescent="0.5">
      <c r="B256" s="9"/>
      <c r="C256" s="22"/>
    </row>
    <row r="257" spans="2:3" x14ac:dyDescent="0.5">
      <c r="B257" s="9"/>
      <c r="C257" s="22"/>
    </row>
    <row r="258" spans="2:3" x14ac:dyDescent="0.5">
      <c r="B258" s="9"/>
      <c r="C258" s="22"/>
    </row>
    <row r="259" spans="2:3" x14ac:dyDescent="0.5">
      <c r="B259" s="9"/>
      <c r="C259" s="22"/>
    </row>
    <row r="260" spans="2:3" x14ac:dyDescent="0.5">
      <c r="B260" s="9"/>
      <c r="C260" s="22"/>
    </row>
    <row r="261" spans="2:3" x14ac:dyDescent="0.5">
      <c r="B261" s="9"/>
      <c r="C261" s="22"/>
    </row>
    <row r="262" spans="2:3" x14ac:dyDescent="0.5">
      <c r="B262" s="9"/>
      <c r="C262" s="22"/>
    </row>
    <row r="263" spans="2:3" x14ac:dyDescent="0.5">
      <c r="B263" s="9"/>
      <c r="C263" s="22"/>
    </row>
    <row r="264" spans="2:3" x14ac:dyDescent="0.5">
      <c r="B264" s="9"/>
      <c r="C264" s="22"/>
    </row>
    <row r="265" spans="2:3" x14ac:dyDescent="0.5">
      <c r="B265" s="9"/>
      <c r="C265" s="22"/>
    </row>
    <row r="266" spans="2:3" x14ac:dyDescent="0.5">
      <c r="B266" s="9"/>
      <c r="C266" s="22"/>
    </row>
    <row r="267" spans="2:3" x14ac:dyDescent="0.5">
      <c r="B267" s="9"/>
      <c r="C267" s="22"/>
    </row>
    <row r="268" spans="2:3" x14ac:dyDescent="0.5">
      <c r="B268" s="9"/>
      <c r="C268" s="22"/>
    </row>
    <row r="269" spans="2:3" x14ac:dyDescent="0.5">
      <c r="B269" s="9"/>
      <c r="C269" s="22"/>
    </row>
    <row r="270" spans="2:3" x14ac:dyDescent="0.5">
      <c r="B270" s="9"/>
      <c r="C270" s="22"/>
    </row>
    <row r="271" spans="2:3" x14ac:dyDescent="0.5">
      <c r="B271" s="9"/>
      <c r="C271" s="22"/>
    </row>
    <row r="272" spans="2:3" x14ac:dyDescent="0.5">
      <c r="B272" s="9"/>
      <c r="C272" s="22"/>
    </row>
    <row r="273" spans="2:3" x14ac:dyDescent="0.5">
      <c r="B273" s="9"/>
      <c r="C273" s="22"/>
    </row>
    <row r="274" spans="2:3" x14ac:dyDescent="0.5">
      <c r="B274" s="9"/>
      <c r="C274" s="22"/>
    </row>
    <row r="275" spans="2:3" x14ac:dyDescent="0.5">
      <c r="B275" s="9"/>
      <c r="C275" s="22"/>
    </row>
    <row r="276" spans="2:3" x14ac:dyDescent="0.5">
      <c r="B276" s="9"/>
      <c r="C276" s="22"/>
    </row>
    <row r="277" spans="2:3" x14ac:dyDescent="0.5">
      <c r="B277" s="9"/>
      <c r="C277" s="22"/>
    </row>
    <row r="278" spans="2:3" x14ac:dyDescent="0.5">
      <c r="B278" s="9"/>
      <c r="C278" s="22"/>
    </row>
    <row r="279" spans="2:3" x14ac:dyDescent="0.5">
      <c r="B279" s="9"/>
      <c r="C279" s="22"/>
    </row>
    <row r="280" spans="2:3" x14ac:dyDescent="0.5">
      <c r="B280" s="9"/>
      <c r="C280" s="22"/>
    </row>
    <row r="281" spans="2:3" x14ac:dyDescent="0.5">
      <c r="B281" s="9"/>
      <c r="C281" s="22"/>
    </row>
    <row r="282" spans="2:3" x14ac:dyDescent="0.5">
      <c r="B282" s="9"/>
      <c r="C282" s="22"/>
    </row>
    <row r="283" spans="2:3" x14ac:dyDescent="0.5">
      <c r="B283" s="9"/>
      <c r="C283" s="22"/>
    </row>
    <row r="284" spans="2:3" x14ac:dyDescent="0.5">
      <c r="B284" s="9"/>
      <c r="C284" s="22"/>
    </row>
    <row r="285" spans="2:3" x14ac:dyDescent="0.5">
      <c r="B285" s="9"/>
      <c r="C285" s="22"/>
    </row>
    <row r="286" spans="2:3" x14ac:dyDescent="0.5">
      <c r="B286" s="9"/>
      <c r="C286" s="22"/>
    </row>
    <row r="287" spans="2:3" x14ac:dyDescent="0.5">
      <c r="B287" s="9"/>
      <c r="C287" s="22"/>
    </row>
    <row r="288" spans="2:3" x14ac:dyDescent="0.5">
      <c r="B288" s="9"/>
      <c r="C288" s="22"/>
    </row>
    <row r="289" spans="2:3" x14ac:dyDescent="0.5">
      <c r="B289" s="9"/>
      <c r="C289" s="22"/>
    </row>
    <row r="290" spans="2:3" x14ac:dyDescent="0.5">
      <c r="B290" s="9"/>
      <c r="C290" s="22"/>
    </row>
    <row r="291" spans="2:3" x14ac:dyDescent="0.5">
      <c r="B291" s="9"/>
      <c r="C291" s="22"/>
    </row>
    <row r="292" spans="2:3" x14ac:dyDescent="0.5">
      <c r="B292" s="9"/>
      <c r="C292" s="22"/>
    </row>
    <row r="293" spans="2:3" x14ac:dyDescent="0.5">
      <c r="B293" s="9"/>
      <c r="C293" s="22"/>
    </row>
    <row r="294" spans="2:3" x14ac:dyDescent="0.5">
      <c r="B294" s="9"/>
      <c r="C294" s="22"/>
    </row>
    <row r="295" spans="2:3" x14ac:dyDescent="0.5">
      <c r="B295" s="9"/>
      <c r="C295" s="22"/>
    </row>
    <row r="296" spans="2:3" x14ac:dyDescent="0.5">
      <c r="B296" s="9"/>
      <c r="C296" s="22"/>
    </row>
    <row r="297" spans="2:3" x14ac:dyDescent="0.5">
      <c r="B297" s="9"/>
      <c r="C297" s="22"/>
    </row>
    <row r="298" spans="2:3" x14ac:dyDescent="0.5">
      <c r="B298" s="9"/>
      <c r="C298" s="22"/>
    </row>
    <row r="299" spans="2:3" x14ac:dyDescent="0.5">
      <c r="B299" s="9"/>
      <c r="C299" s="22"/>
    </row>
    <row r="300" spans="2:3" x14ac:dyDescent="0.5">
      <c r="B300" s="9"/>
      <c r="C300" s="22"/>
    </row>
    <row r="301" spans="2:3" x14ac:dyDescent="0.5">
      <c r="B301" s="9"/>
      <c r="C301" s="22"/>
    </row>
    <row r="302" spans="2:3" x14ac:dyDescent="0.5">
      <c r="B302" s="9"/>
      <c r="C302" s="22"/>
    </row>
    <row r="303" spans="2:3" x14ac:dyDescent="0.5">
      <c r="B303" s="9"/>
      <c r="C303" s="22"/>
    </row>
    <row r="304" spans="2:3" x14ac:dyDescent="0.5">
      <c r="B304" s="9"/>
      <c r="C304" s="22"/>
    </row>
    <row r="305" spans="2:3" x14ac:dyDescent="0.5">
      <c r="B305" s="9"/>
      <c r="C305" s="22"/>
    </row>
    <row r="306" spans="2:3" x14ac:dyDescent="0.5">
      <c r="B306" s="9"/>
      <c r="C306" s="22"/>
    </row>
    <row r="307" spans="2:3" x14ac:dyDescent="0.5">
      <c r="B307" s="9"/>
      <c r="C307" s="22"/>
    </row>
    <row r="308" spans="2:3" x14ac:dyDescent="0.5">
      <c r="B308" s="9"/>
      <c r="C308" s="22"/>
    </row>
    <row r="309" spans="2:3" x14ac:dyDescent="0.5">
      <c r="B309" s="9"/>
      <c r="C309" s="22"/>
    </row>
    <row r="310" spans="2:3" x14ac:dyDescent="0.5">
      <c r="B310" s="9"/>
      <c r="C310" s="22"/>
    </row>
    <row r="311" spans="2:3" x14ac:dyDescent="0.5">
      <c r="B311" s="9"/>
      <c r="C311" s="22"/>
    </row>
    <row r="312" spans="2:3" x14ac:dyDescent="0.5">
      <c r="B312" s="9"/>
      <c r="C312" s="22"/>
    </row>
    <row r="313" spans="2:3" x14ac:dyDescent="0.5">
      <c r="B313" s="9"/>
      <c r="C313" s="22"/>
    </row>
    <row r="314" spans="2:3" x14ac:dyDescent="0.5">
      <c r="B314" s="9"/>
      <c r="C314" s="22"/>
    </row>
    <row r="315" spans="2:3" x14ac:dyDescent="0.5">
      <c r="B315" s="9"/>
      <c r="C315" s="22"/>
    </row>
    <row r="316" spans="2:3" x14ac:dyDescent="0.5">
      <c r="B316" s="9"/>
      <c r="C316" s="22"/>
    </row>
    <row r="317" spans="2:3" x14ac:dyDescent="0.5">
      <c r="B317" s="9"/>
      <c r="C317" s="22"/>
    </row>
    <row r="318" spans="2:3" x14ac:dyDescent="0.5">
      <c r="B318" s="9"/>
      <c r="C318" s="22"/>
    </row>
    <row r="319" spans="2:3" x14ac:dyDescent="0.5">
      <c r="B319" s="9"/>
      <c r="C319" s="22"/>
    </row>
    <row r="320" spans="2:3" x14ac:dyDescent="0.5">
      <c r="B320" s="9"/>
      <c r="C320" s="22"/>
    </row>
    <row r="321" spans="2:3" x14ac:dyDescent="0.5">
      <c r="B321" s="9"/>
      <c r="C321" s="22"/>
    </row>
    <row r="322" spans="2:3" x14ac:dyDescent="0.5">
      <c r="B322" s="9"/>
      <c r="C322" s="22"/>
    </row>
    <row r="323" spans="2:3" x14ac:dyDescent="0.5">
      <c r="B323" s="9"/>
      <c r="C323" s="22"/>
    </row>
    <row r="324" spans="2:3" x14ac:dyDescent="0.5">
      <c r="B324" s="9"/>
      <c r="C324" s="22"/>
    </row>
    <row r="325" spans="2:3" x14ac:dyDescent="0.5">
      <c r="B325" s="9"/>
      <c r="C325" s="22"/>
    </row>
    <row r="326" spans="2:3" x14ac:dyDescent="0.5">
      <c r="B326" s="9"/>
      <c r="C326" s="22"/>
    </row>
    <row r="327" spans="2:3" x14ac:dyDescent="0.5">
      <c r="B327" s="9"/>
      <c r="C327" s="22"/>
    </row>
    <row r="328" spans="2:3" x14ac:dyDescent="0.5">
      <c r="B328" s="9"/>
      <c r="C328" s="22"/>
    </row>
    <row r="329" spans="2:3" x14ac:dyDescent="0.5">
      <c r="B329" s="9"/>
      <c r="C329" s="22"/>
    </row>
    <row r="330" spans="2:3" x14ac:dyDescent="0.5">
      <c r="B330" s="9"/>
      <c r="C330" s="22"/>
    </row>
    <row r="331" spans="2:3" x14ac:dyDescent="0.5">
      <c r="B331" s="9"/>
      <c r="C331" s="22"/>
    </row>
    <row r="332" spans="2:3" x14ac:dyDescent="0.5">
      <c r="B332" s="9"/>
      <c r="C332" s="22"/>
    </row>
    <row r="333" spans="2:3" x14ac:dyDescent="0.5">
      <c r="B333" s="9"/>
      <c r="C333" s="22"/>
    </row>
    <row r="334" spans="2:3" x14ac:dyDescent="0.5">
      <c r="B334" s="9"/>
      <c r="C334" s="22"/>
    </row>
    <row r="335" spans="2:3" x14ac:dyDescent="0.5">
      <c r="B335" s="9"/>
      <c r="C335" s="22"/>
    </row>
    <row r="336" spans="2:3" x14ac:dyDescent="0.5">
      <c r="B336" s="9"/>
      <c r="C336" s="22"/>
    </row>
    <row r="337" spans="2:3" x14ac:dyDescent="0.5">
      <c r="B337" s="9"/>
      <c r="C337" s="22"/>
    </row>
    <row r="338" spans="2:3" x14ac:dyDescent="0.5">
      <c r="B338" s="9"/>
      <c r="C338" s="22"/>
    </row>
    <row r="339" spans="2:3" x14ac:dyDescent="0.5">
      <c r="B339" s="9"/>
      <c r="C339" s="22"/>
    </row>
    <row r="340" spans="2:3" x14ac:dyDescent="0.5">
      <c r="B340" s="9"/>
      <c r="C340" s="22"/>
    </row>
    <row r="341" spans="2:3" x14ac:dyDescent="0.5">
      <c r="B341" s="9"/>
      <c r="C341" s="22"/>
    </row>
    <row r="342" spans="2:3" x14ac:dyDescent="0.5">
      <c r="B342" s="9"/>
      <c r="C342" s="22"/>
    </row>
    <row r="343" spans="2:3" x14ac:dyDescent="0.5">
      <c r="B343" s="9"/>
      <c r="C343" s="22"/>
    </row>
    <row r="344" spans="2:3" x14ac:dyDescent="0.5">
      <c r="B344" s="9"/>
      <c r="C344" s="22"/>
    </row>
    <row r="345" spans="2:3" x14ac:dyDescent="0.5">
      <c r="B345" s="9"/>
      <c r="C345" s="22"/>
    </row>
    <row r="346" spans="2:3" x14ac:dyDescent="0.5">
      <c r="B346" s="9"/>
      <c r="C346" s="22"/>
    </row>
    <row r="347" spans="2:3" x14ac:dyDescent="0.5">
      <c r="B347" s="9"/>
      <c r="C347" s="22"/>
    </row>
    <row r="348" spans="2:3" x14ac:dyDescent="0.5">
      <c r="B348" s="9"/>
      <c r="C348" s="22"/>
    </row>
    <row r="349" spans="2:3" x14ac:dyDescent="0.5">
      <c r="B349" s="9"/>
      <c r="C349" s="22"/>
    </row>
    <row r="350" spans="2:3" x14ac:dyDescent="0.5">
      <c r="B350" s="9"/>
      <c r="C350" s="22"/>
    </row>
    <row r="351" spans="2:3" x14ac:dyDescent="0.5">
      <c r="B351" s="9"/>
      <c r="C351" s="22"/>
    </row>
    <row r="352" spans="2:3" x14ac:dyDescent="0.5">
      <c r="B352" s="9"/>
      <c r="C352" s="22"/>
    </row>
    <row r="353" spans="2:3" x14ac:dyDescent="0.5">
      <c r="B353" s="9"/>
      <c r="C353" s="22"/>
    </row>
    <row r="354" spans="2:3" x14ac:dyDescent="0.5">
      <c r="B354" s="9"/>
      <c r="C354" s="22"/>
    </row>
    <row r="355" spans="2:3" x14ac:dyDescent="0.5">
      <c r="B355" s="9"/>
      <c r="C355" s="22"/>
    </row>
    <row r="356" spans="2:3" x14ac:dyDescent="0.5">
      <c r="B356" s="9"/>
      <c r="C356" s="22"/>
    </row>
    <row r="357" spans="2:3" x14ac:dyDescent="0.5">
      <c r="B357" s="9"/>
      <c r="C357" s="22"/>
    </row>
    <row r="358" spans="2:3" x14ac:dyDescent="0.5">
      <c r="B358" s="9"/>
      <c r="C358" s="22"/>
    </row>
    <row r="359" spans="2:3" x14ac:dyDescent="0.5">
      <c r="B359" s="9"/>
      <c r="C359" s="22"/>
    </row>
    <row r="360" spans="2:3" x14ac:dyDescent="0.5">
      <c r="B360" s="9"/>
      <c r="C360" s="22"/>
    </row>
    <row r="361" spans="2:3" x14ac:dyDescent="0.5">
      <c r="B361" s="9"/>
      <c r="C361" s="22"/>
    </row>
    <row r="362" spans="2:3" x14ac:dyDescent="0.5">
      <c r="B362" s="9"/>
      <c r="C362" s="22"/>
    </row>
    <row r="363" spans="2:3" x14ac:dyDescent="0.5">
      <c r="B363" s="9"/>
      <c r="C363" s="22"/>
    </row>
    <row r="364" spans="2:3" x14ac:dyDescent="0.5">
      <c r="B364" s="9"/>
      <c r="C364" s="22"/>
    </row>
    <row r="365" spans="2:3" x14ac:dyDescent="0.5">
      <c r="B365" s="9"/>
      <c r="C365" s="22"/>
    </row>
    <row r="366" spans="2:3" x14ac:dyDescent="0.5">
      <c r="B366" s="9"/>
      <c r="C366" s="22"/>
    </row>
    <row r="367" spans="2:3" x14ac:dyDescent="0.5">
      <c r="B367" s="9"/>
      <c r="C367" s="22"/>
    </row>
    <row r="368" spans="2:3" x14ac:dyDescent="0.5">
      <c r="B368" s="9"/>
      <c r="C368" s="22"/>
    </row>
    <row r="369" spans="2:3" x14ac:dyDescent="0.5">
      <c r="B369" s="9"/>
      <c r="C369" s="22"/>
    </row>
    <row r="370" spans="2:3" x14ac:dyDescent="0.5">
      <c r="B370" s="9"/>
      <c r="C370" s="22"/>
    </row>
    <row r="371" spans="2:3" x14ac:dyDescent="0.5">
      <c r="B371" s="9"/>
      <c r="C371" s="22"/>
    </row>
    <row r="372" spans="2:3" x14ac:dyDescent="0.5">
      <c r="B372" s="9"/>
      <c r="C372" s="22"/>
    </row>
    <row r="373" spans="2:3" x14ac:dyDescent="0.5">
      <c r="B373" s="9"/>
      <c r="C373" s="22"/>
    </row>
    <row r="374" spans="2:3" x14ac:dyDescent="0.5">
      <c r="B374" s="9"/>
      <c r="C374" s="22"/>
    </row>
    <row r="375" spans="2:3" x14ac:dyDescent="0.5">
      <c r="B375" s="9"/>
      <c r="C375" s="22"/>
    </row>
    <row r="376" spans="2:3" x14ac:dyDescent="0.5">
      <c r="B376" s="9"/>
      <c r="C376" s="22"/>
    </row>
    <row r="377" spans="2:3" x14ac:dyDescent="0.5">
      <c r="B377" s="9"/>
      <c r="C377" s="22"/>
    </row>
    <row r="378" spans="2:3" x14ac:dyDescent="0.5">
      <c r="B378" s="9"/>
      <c r="C378" s="22"/>
    </row>
    <row r="379" spans="2:3" x14ac:dyDescent="0.5">
      <c r="B379" s="9"/>
      <c r="C379" s="22"/>
    </row>
    <row r="380" spans="2:3" x14ac:dyDescent="0.5">
      <c r="B380" s="9"/>
      <c r="C380" s="22"/>
    </row>
    <row r="381" spans="2:3" x14ac:dyDescent="0.5">
      <c r="B381" s="9"/>
      <c r="C381" s="22"/>
    </row>
    <row r="382" spans="2:3" x14ac:dyDescent="0.5">
      <c r="B382" s="9"/>
      <c r="C382" s="22"/>
    </row>
    <row r="383" spans="2:3" x14ac:dyDescent="0.5">
      <c r="B383" s="9"/>
      <c r="C383" s="22"/>
    </row>
    <row r="384" spans="2:3" x14ac:dyDescent="0.5">
      <c r="B384" s="9"/>
      <c r="C384" s="22"/>
    </row>
    <row r="385" spans="2:3" x14ac:dyDescent="0.5">
      <c r="B385" s="9"/>
      <c r="C385" s="22"/>
    </row>
    <row r="386" spans="2:3" x14ac:dyDescent="0.5">
      <c r="B386" s="9"/>
      <c r="C386" s="22"/>
    </row>
    <row r="387" spans="2:3" x14ac:dyDescent="0.5">
      <c r="B387" s="9"/>
      <c r="C387" s="22"/>
    </row>
    <row r="388" spans="2:3" x14ac:dyDescent="0.5">
      <c r="B388" s="9"/>
      <c r="C388" s="22"/>
    </row>
    <row r="389" spans="2:3" x14ac:dyDescent="0.5">
      <c r="B389" s="9"/>
      <c r="C389" s="22"/>
    </row>
    <row r="390" spans="2:3" x14ac:dyDescent="0.5">
      <c r="B390" s="9"/>
      <c r="C390" s="22"/>
    </row>
    <row r="391" spans="2:3" x14ac:dyDescent="0.5">
      <c r="B391" s="9"/>
      <c r="C391" s="22"/>
    </row>
    <row r="392" spans="2:3" x14ac:dyDescent="0.5">
      <c r="B392" s="9"/>
      <c r="C392" s="22"/>
    </row>
    <row r="393" spans="2:3" x14ac:dyDescent="0.5">
      <c r="B393" s="9"/>
      <c r="C393" s="22"/>
    </row>
    <row r="394" spans="2:3" x14ac:dyDescent="0.5">
      <c r="B394" s="9"/>
      <c r="C394" s="22"/>
    </row>
    <row r="395" spans="2:3" x14ac:dyDescent="0.5">
      <c r="B395" s="9"/>
      <c r="C395" s="22"/>
    </row>
    <row r="396" spans="2:3" x14ac:dyDescent="0.5">
      <c r="B396" s="9"/>
      <c r="C396" s="22"/>
    </row>
    <row r="397" spans="2:3" x14ac:dyDescent="0.5">
      <c r="B397" s="9"/>
      <c r="C397" s="22"/>
    </row>
    <row r="398" spans="2:3" x14ac:dyDescent="0.5">
      <c r="B398" s="9"/>
      <c r="C398" s="22"/>
    </row>
    <row r="399" spans="2:3" x14ac:dyDescent="0.5">
      <c r="B399" s="9"/>
      <c r="C399" s="22"/>
    </row>
    <row r="400" spans="2:3" x14ac:dyDescent="0.5">
      <c r="B400" s="9"/>
      <c r="C400" s="22"/>
    </row>
    <row r="401" spans="2:3" x14ac:dyDescent="0.5">
      <c r="B401" s="9"/>
      <c r="C401" s="22"/>
    </row>
    <row r="402" spans="2:3" x14ac:dyDescent="0.5">
      <c r="B402" s="9"/>
      <c r="C402" s="22"/>
    </row>
    <row r="403" spans="2:3" x14ac:dyDescent="0.5">
      <c r="B403" s="9"/>
      <c r="C403" s="22"/>
    </row>
    <row r="404" spans="2:3" x14ac:dyDescent="0.5">
      <c r="B404" s="9"/>
      <c r="C404" s="22"/>
    </row>
    <row r="405" spans="2:3" x14ac:dyDescent="0.5">
      <c r="B405" s="9"/>
      <c r="C405" s="22"/>
    </row>
    <row r="406" spans="2:3" x14ac:dyDescent="0.5">
      <c r="B406" s="9"/>
      <c r="C406" s="22"/>
    </row>
    <row r="407" spans="2:3" x14ac:dyDescent="0.5">
      <c r="B407" s="9"/>
      <c r="C407" s="22"/>
    </row>
    <row r="408" spans="2:3" x14ac:dyDescent="0.5">
      <c r="B408" s="9"/>
      <c r="C408" s="22"/>
    </row>
    <row r="409" spans="2:3" x14ac:dyDescent="0.5">
      <c r="B409" s="9"/>
      <c r="C409" s="22"/>
    </row>
    <row r="410" spans="2:3" x14ac:dyDescent="0.5">
      <c r="B410" s="9"/>
      <c r="C410" s="22"/>
    </row>
    <row r="411" spans="2:3" x14ac:dyDescent="0.5">
      <c r="B411" s="9"/>
      <c r="C411" s="22"/>
    </row>
    <row r="412" spans="2:3" x14ac:dyDescent="0.5">
      <c r="B412" s="9"/>
      <c r="C412" s="22"/>
    </row>
    <row r="413" spans="2:3" x14ac:dyDescent="0.5">
      <c r="B413" s="9"/>
      <c r="C413" s="22"/>
    </row>
    <row r="414" spans="2:3" x14ac:dyDescent="0.5">
      <c r="B414" s="9"/>
      <c r="C414" s="22"/>
    </row>
    <row r="415" spans="2:3" x14ac:dyDescent="0.5">
      <c r="B415" s="9"/>
      <c r="C415" s="22"/>
    </row>
    <row r="416" spans="2:3" x14ac:dyDescent="0.5">
      <c r="B416" s="9"/>
      <c r="C416" s="22"/>
    </row>
    <row r="417" spans="2:3" x14ac:dyDescent="0.5">
      <c r="B417" s="9"/>
      <c r="C417" s="22"/>
    </row>
    <row r="418" spans="2:3" x14ac:dyDescent="0.5">
      <c r="B418" s="9"/>
      <c r="C418" s="22"/>
    </row>
    <row r="419" spans="2:3" x14ac:dyDescent="0.5">
      <c r="B419" s="9"/>
      <c r="C419" s="22"/>
    </row>
    <row r="420" spans="2:3" x14ac:dyDescent="0.5">
      <c r="B420" s="9"/>
      <c r="C420" s="22"/>
    </row>
    <row r="421" spans="2:3" x14ac:dyDescent="0.5">
      <c r="B421" s="9"/>
      <c r="C421" s="22"/>
    </row>
    <row r="422" spans="2:3" x14ac:dyDescent="0.5">
      <c r="B422" s="9"/>
      <c r="C422" s="22"/>
    </row>
    <row r="423" spans="2:3" x14ac:dyDescent="0.5">
      <c r="B423" s="9"/>
      <c r="C423" s="22"/>
    </row>
    <row r="424" spans="2:3" x14ac:dyDescent="0.5">
      <c r="B424" s="9"/>
      <c r="C424" s="22"/>
    </row>
    <row r="425" spans="2:3" x14ac:dyDescent="0.5">
      <c r="B425" s="9"/>
      <c r="C425" s="22"/>
    </row>
    <row r="426" spans="2:3" x14ac:dyDescent="0.5">
      <c r="B426" s="9"/>
      <c r="C426" s="22"/>
    </row>
    <row r="427" spans="2:3" x14ac:dyDescent="0.5">
      <c r="B427" s="9"/>
      <c r="C427" s="22"/>
    </row>
    <row r="428" spans="2:3" x14ac:dyDescent="0.5">
      <c r="B428" s="9"/>
      <c r="C428" s="22"/>
    </row>
    <row r="429" spans="2:3" x14ac:dyDescent="0.5">
      <c r="B429" s="9"/>
      <c r="C429" s="22"/>
    </row>
    <row r="430" spans="2:3" x14ac:dyDescent="0.5">
      <c r="B430" s="9"/>
      <c r="C430" s="22"/>
    </row>
    <row r="431" spans="2:3" x14ac:dyDescent="0.5">
      <c r="B431" s="9"/>
      <c r="C431" s="22"/>
    </row>
    <row r="432" spans="2:3" x14ac:dyDescent="0.5">
      <c r="B432" s="9"/>
      <c r="C432" s="22"/>
    </row>
    <row r="433" spans="2:3" x14ac:dyDescent="0.5">
      <c r="B433" s="9"/>
      <c r="C433" s="22"/>
    </row>
    <row r="434" spans="2:3" x14ac:dyDescent="0.5">
      <c r="B434" s="9"/>
      <c r="C434" s="22"/>
    </row>
    <row r="435" spans="2:3" x14ac:dyDescent="0.5">
      <c r="B435" s="9"/>
      <c r="C435" s="22"/>
    </row>
    <row r="436" spans="2:3" x14ac:dyDescent="0.5">
      <c r="B436" s="9"/>
      <c r="C436" s="22"/>
    </row>
    <row r="437" spans="2:3" x14ac:dyDescent="0.5">
      <c r="B437" s="9"/>
      <c r="C437" s="22"/>
    </row>
    <row r="438" spans="2:3" x14ac:dyDescent="0.5">
      <c r="B438" s="9"/>
      <c r="C438" s="22"/>
    </row>
    <row r="439" spans="2:3" x14ac:dyDescent="0.5">
      <c r="B439" s="9"/>
      <c r="C439" s="22"/>
    </row>
    <row r="440" spans="2:3" x14ac:dyDescent="0.5">
      <c r="B440" s="9"/>
      <c r="C440" s="22"/>
    </row>
    <row r="441" spans="2:3" x14ac:dyDescent="0.5">
      <c r="B441" s="9"/>
      <c r="C441" s="22"/>
    </row>
    <row r="442" spans="2:3" x14ac:dyDescent="0.5">
      <c r="B442" s="9"/>
      <c r="C442" s="22"/>
    </row>
    <row r="443" spans="2:3" x14ac:dyDescent="0.5">
      <c r="B443" s="9"/>
      <c r="C443" s="22"/>
    </row>
    <row r="444" spans="2:3" x14ac:dyDescent="0.5">
      <c r="B444" s="9"/>
      <c r="C444" s="22"/>
    </row>
    <row r="445" spans="2:3" x14ac:dyDescent="0.5">
      <c r="B445" s="9"/>
      <c r="C445" s="22"/>
    </row>
    <row r="446" spans="2:3" x14ac:dyDescent="0.5">
      <c r="B446" s="9"/>
      <c r="C446" s="22"/>
    </row>
    <row r="447" spans="2:3" x14ac:dyDescent="0.5">
      <c r="B447" s="9"/>
      <c r="C447" s="22"/>
    </row>
    <row r="448" spans="2:3" x14ac:dyDescent="0.5">
      <c r="B448" s="9"/>
      <c r="C448" s="22"/>
    </row>
    <row r="449" spans="2:3" x14ac:dyDescent="0.5">
      <c r="B449" s="9"/>
      <c r="C449" s="22"/>
    </row>
    <row r="450" spans="2:3" x14ac:dyDescent="0.5">
      <c r="B450" s="9"/>
      <c r="C450" s="22"/>
    </row>
    <row r="451" spans="2:3" x14ac:dyDescent="0.5">
      <c r="B451" s="9"/>
      <c r="C451" s="22"/>
    </row>
    <row r="452" spans="2:3" x14ac:dyDescent="0.5">
      <c r="B452" s="9"/>
      <c r="C452" s="22"/>
    </row>
    <row r="453" spans="2:3" x14ac:dyDescent="0.5">
      <c r="B453" s="9"/>
      <c r="C453" s="22"/>
    </row>
    <row r="454" spans="2:3" x14ac:dyDescent="0.5">
      <c r="B454" s="9"/>
      <c r="C454" s="22"/>
    </row>
    <row r="455" spans="2:3" x14ac:dyDescent="0.5">
      <c r="B455" s="9"/>
      <c r="C455" s="22"/>
    </row>
    <row r="456" spans="2:3" x14ac:dyDescent="0.5">
      <c r="B456" s="9"/>
      <c r="C456" s="22"/>
    </row>
    <row r="457" spans="2:3" x14ac:dyDescent="0.5">
      <c r="B457" s="9"/>
      <c r="C457" s="22"/>
    </row>
    <row r="458" spans="2:3" x14ac:dyDescent="0.5">
      <c r="B458" s="9"/>
      <c r="C458" s="22"/>
    </row>
    <row r="459" spans="2:3" x14ac:dyDescent="0.5">
      <c r="B459" s="9"/>
      <c r="C459" s="22"/>
    </row>
    <row r="460" spans="2:3" x14ac:dyDescent="0.5">
      <c r="B460" s="9"/>
      <c r="C460" s="22"/>
    </row>
    <row r="461" spans="2:3" x14ac:dyDescent="0.5">
      <c r="B461" s="9"/>
      <c r="C461" s="22"/>
    </row>
    <row r="462" spans="2:3" x14ac:dyDescent="0.5">
      <c r="B462" s="9"/>
      <c r="C462" s="22"/>
    </row>
    <row r="463" spans="2:3" x14ac:dyDescent="0.5">
      <c r="B463" s="9"/>
      <c r="C463" s="22"/>
    </row>
    <row r="464" spans="2:3" x14ac:dyDescent="0.5">
      <c r="B464" s="9"/>
      <c r="C464" s="22"/>
    </row>
    <row r="465" spans="2:3" x14ac:dyDescent="0.5">
      <c r="B465" s="9"/>
      <c r="C465" s="22"/>
    </row>
    <row r="466" spans="2:3" x14ac:dyDescent="0.5">
      <c r="B466" s="9"/>
      <c r="C466" s="22"/>
    </row>
    <row r="467" spans="2:3" x14ac:dyDescent="0.5">
      <c r="B467" s="9"/>
      <c r="C467" s="22"/>
    </row>
    <row r="468" spans="2:3" x14ac:dyDescent="0.5">
      <c r="B468" s="9"/>
      <c r="C468" s="22"/>
    </row>
    <row r="469" spans="2:3" x14ac:dyDescent="0.5">
      <c r="B469" s="9"/>
      <c r="C469" s="22"/>
    </row>
    <row r="470" spans="2:3" x14ac:dyDescent="0.5">
      <c r="B470" s="9"/>
      <c r="C470" s="22"/>
    </row>
    <row r="471" spans="2:3" x14ac:dyDescent="0.5">
      <c r="B471" s="9"/>
      <c r="C471" s="22"/>
    </row>
    <row r="472" spans="2:3" x14ac:dyDescent="0.5">
      <c r="B472" s="9"/>
      <c r="C472" s="22"/>
    </row>
    <row r="473" spans="2:3" x14ac:dyDescent="0.5">
      <c r="B473" s="9"/>
      <c r="C473" s="22"/>
    </row>
    <row r="474" spans="2:3" x14ac:dyDescent="0.5">
      <c r="B474" s="9"/>
      <c r="C474" s="22"/>
    </row>
    <row r="475" spans="2:3" x14ac:dyDescent="0.5">
      <c r="B475" s="9"/>
      <c r="C475" s="22"/>
    </row>
    <row r="476" spans="2:3" x14ac:dyDescent="0.5">
      <c r="B476" s="9"/>
      <c r="C476" s="22"/>
    </row>
    <row r="477" spans="2:3" x14ac:dyDescent="0.5">
      <c r="B477" s="9"/>
      <c r="C477" s="22"/>
    </row>
    <row r="478" spans="2:3" x14ac:dyDescent="0.5">
      <c r="B478" s="9"/>
      <c r="C478" s="22"/>
    </row>
    <row r="479" spans="2:3" x14ac:dyDescent="0.5">
      <c r="B479" s="9"/>
      <c r="C479" s="22"/>
    </row>
    <row r="480" spans="2:3" x14ac:dyDescent="0.5">
      <c r="B480" s="9"/>
      <c r="C480" s="22"/>
    </row>
    <row r="481" spans="2:3" x14ac:dyDescent="0.5">
      <c r="B481" s="9"/>
      <c r="C481" s="22"/>
    </row>
    <row r="482" spans="2:3" x14ac:dyDescent="0.5">
      <c r="B482" s="9"/>
      <c r="C482" s="22"/>
    </row>
    <row r="483" spans="2:3" x14ac:dyDescent="0.5">
      <c r="B483" s="9"/>
      <c r="C483" s="22"/>
    </row>
    <row r="484" spans="2:3" x14ac:dyDescent="0.5">
      <c r="B484" s="9"/>
      <c r="C484" s="22"/>
    </row>
    <row r="485" spans="2:3" x14ac:dyDescent="0.5">
      <c r="B485" s="9"/>
      <c r="C485" s="22"/>
    </row>
    <row r="486" spans="2:3" x14ac:dyDescent="0.5">
      <c r="B486" s="9"/>
      <c r="C486" s="22"/>
    </row>
    <row r="487" spans="2:3" x14ac:dyDescent="0.5">
      <c r="B487" s="9"/>
      <c r="C487" s="22"/>
    </row>
    <row r="488" spans="2:3" x14ac:dyDescent="0.5">
      <c r="B488" s="9"/>
      <c r="C488" s="22"/>
    </row>
    <row r="489" spans="2:3" x14ac:dyDescent="0.5">
      <c r="B489" s="9"/>
      <c r="C489" s="22"/>
    </row>
    <row r="490" spans="2:3" x14ac:dyDescent="0.5">
      <c r="B490" s="9"/>
    </row>
    <row r="491" spans="2:3" x14ac:dyDescent="0.5">
      <c r="B491" s="9"/>
    </row>
    <row r="492" spans="2:3" x14ac:dyDescent="0.5">
      <c r="B492" s="9"/>
    </row>
    <row r="493" spans="2:3" x14ac:dyDescent="0.5">
      <c r="B493" s="9"/>
    </row>
    <row r="494" spans="2:3" x14ac:dyDescent="0.5">
      <c r="B494" s="9"/>
    </row>
    <row r="495" spans="2:3" x14ac:dyDescent="0.5">
      <c r="B495" s="9"/>
    </row>
    <row r="496" spans="2:3" x14ac:dyDescent="0.5">
      <c r="B496" s="9"/>
    </row>
    <row r="497" spans="2:2" x14ac:dyDescent="0.5">
      <c r="B497" s="9"/>
    </row>
    <row r="498" spans="2:2" x14ac:dyDescent="0.5">
      <c r="B498" s="9"/>
    </row>
    <row r="499" spans="2:2" x14ac:dyDescent="0.5">
      <c r="B499" s="9"/>
    </row>
    <row r="500" spans="2:2" x14ac:dyDescent="0.5">
      <c r="B500" s="9"/>
    </row>
    <row r="501" spans="2:2" x14ac:dyDescent="0.5">
      <c r="B501" s="9"/>
    </row>
    <row r="502" spans="2:2" x14ac:dyDescent="0.5">
      <c r="B502" s="9"/>
    </row>
    <row r="503" spans="2:2" x14ac:dyDescent="0.5">
      <c r="B503" s="9"/>
    </row>
    <row r="504" spans="2:2" x14ac:dyDescent="0.5">
      <c r="B504" s="9"/>
    </row>
    <row r="505" spans="2:2" x14ac:dyDescent="0.5">
      <c r="B505" s="9"/>
    </row>
    <row r="506" spans="2:2" x14ac:dyDescent="0.5">
      <c r="B506" s="9"/>
    </row>
    <row r="507" spans="2:2" x14ac:dyDescent="0.5">
      <c r="B507" s="9"/>
    </row>
    <row r="508" spans="2:2" x14ac:dyDescent="0.5">
      <c r="B508" s="9"/>
    </row>
    <row r="509" spans="2:2" x14ac:dyDescent="0.5">
      <c r="B509" s="9"/>
    </row>
    <row r="510" spans="2:2" x14ac:dyDescent="0.5">
      <c r="B510" s="9"/>
    </row>
    <row r="511" spans="2:2" x14ac:dyDescent="0.5">
      <c r="B511" s="9"/>
    </row>
    <row r="512" spans="2:2" x14ac:dyDescent="0.5">
      <c r="B512" s="9"/>
    </row>
    <row r="513" spans="2:2" x14ac:dyDescent="0.5">
      <c r="B513" s="9"/>
    </row>
    <row r="514" spans="2:2" x14ac:dyDescent="0.5">
      <c r="B514" s="9"/>
    </row>
    <row r="515" spans="2:2" x14ac:dyDescent="0.5">
      <c r="B515" s="9"/>
    </row>
    <row r="516" spans="2:2" x14ac:dyDescent="0.5">
      <c r="B516" s="9"/>
    </row>
    <row r="517" spans="2:2" x14ac:dyDescent="0.5">
      <c r="B517" s="9"/>
    </row>
    <row r="518" spans="2:2" x14ac:dyDescent="0.5">
      <c r="B518" s="9"/>
    </row>
    <row r="519" spans="2:2" x14ac:dyDescent="0.5">
      <c r="B519" s="9"/>
    </row>
    <row r="520" spans="2:2" x14ac:dyDescent="0.5">
      <c r="B520" s="9"/>
    </row>
    <row r="521" spans="2:2" x14ac:dyDescent="0.5">
      <c r="B521" s="9"/>
    </row>
    <row r="522" spans="2:2" x14ac:dyDescent="0.5">
      <c r="B522" s="9"/>
    </row>
    <row r="523" spans="2:2" x14ac:dyDescent="0.5">
      <c r="B523" s="9"/>
    </row>
    <row r="524" spans="2:2" x14ac:dyDescent="0.5">
      <c r="B524" s="9"/>
    </row>
    <row r="525" spans="2:2" x14ac:dyDescent="0.5">
      <c r="B525" s="9"/>
    </row>
    <row r="526" spans="2:2" x14ac:dyDescent="0.5">
      <c r="B526" s="9"/>
    </row>
    <row r="527" spans="2:2" x14ac:dyDescent="0.5">
      <c r="B527" s="9"/>
    </row>
    <row r="528" spans="2:2" x14ac:dyDescent="0.5">
      <c r="B528" s="9"/>
    </row>
    <row r="529" spans="2:2" x14ac:dyDescent="0.5">
      <c r="B529" s="9"/>
    </row>
    <row r="530" spans="2:2" x14ac:dyDescent="0.5">
      <c r="B530" s="9"/>
    </row>
    <row r="531" spans="2:2" x14ac:dyDescent="0.5">
      <c r="B531" s="9"/>
    </row>
    <row r="532" spans="2:2" x14ac:dyDescent="0.5">
      <c r="B532" s="9"/>
    </row>
    <row r="533" spans="2:2" x14ac:dyDescent="0.5">
      <c r="B533" s="9"/>
    </row>
    <row r="534" spans="2:2" x14ac:dyDescent="0.5">
      <c r="B534" s="9"/>
    </row>
    <row r="535" spans="2:2" x14ac:dyDescent="0.5">
      <c r="B535" s="9"/>
    </row>
    <row r="536" spans="2:2" x14ac:dyDescent="0.5">
      <c r="B536" s="9"/>
    </row>
    <row r="537" spans="2:2" x14ac:dyDescent="0.5">
      <c r="B537" s="9"/>
    </row>
    <row r="538" spans="2:2" x14ac:dyDescent="0.5">
      <c r="B538" s="9"/>
    </row>
    <row r="539" spans="2:2" x14ac:dyDescent="0.5">
      <c r="B539" s="9"/>
    </row>
    <row r="540" spans="2:2" x14ac:dyDescent="0.5">
      <c r="B540" s="9"/>
    </row>
    <row r="541" spans="2:2" x14ac:dyDescent="0.5">
      <c r="B541" s="9"/>
    </row>
    <row r="542" spans="2:2" x14ac:dyDescent="0.5">
      <c r="B542" s="9"/>
    </row>
    <row r="543" spans="2:2" x14ac:dyDescent="0.5">
      <c r="B543" s="9"/>
    </row>
    <row r="544" spans="2:2" x14ac:dyDescent="0.5">
      <c r="B544" s="9"/>
    </row>
    <row r="545" spans="2:2" x14ac:dyDescent="0.5">
      <c r="B545" s="9"/>
    </row>
    <row r="546" spans="2:2" x14ac:dyDescent="0.5">
      <c r="B546" s="9"/>
    </row>
    <row r="547" spans="2:2" x14ac:dyDescent="0.5">
      <c r="B547" s="9"/>
    </row>
    <row r="548" spans="2:2" x14ac:dyDescent="0.5">
      <c r="B548" s="9"/>
    </row>
    <row r="549" spans="2:2" x14ac:dyDescent="0.5">
      <c r="B549" s="9"/>
    </row>
    <row r="550" spans="2:2" x14ac:dyDescent="0.5">
      <c r="B550" s="9"/>
    </row>
    <row r="551" spans="2:2" x14ac:dyDescent="0.5">
      <c r="B551" s="9"/>
    </row>
    <row r="552" spans="2:2" x14ac:dyDescent="0.5">
      <c r="B552" s="9"/>
    </row>
    <row r="553" spans="2:2" x14ac:dyDescent="0.5">
      <c r="B553" s="9"/>
    </row>
    <row r="554" spans="2:2" x14ac:dyDescent="0.5">
      <c r="B554" s="9"/>
    </row>
    <row r="555" spans="2:2" x14ac:dyDescent="0.5">
      <c r="B555" s="9"/>
    </row>
    <row r="556" spans="2:2" x14ac:dyDescent="0.5">
      <c r="B556" s="9"/>
    </row>
    <row r="557" spans="2:2" x14ac:dyDescent="0.5">
      <c r="B557" s="9"/>
    </row>
    <row r="558" spans="2:2" x14ac:dyDescent="0.5">
      <c r="B558" s="9"/>
    </row>
    <row r="559" spans="2:2" x14ac:dyDescent="0.5">
      <c r="B559" s="9"/>
    </row>
    <row r="560" spans="2:2" x14ac:dyDescent="0.5">
      <c r="B560" s="9"/>
    </row>
    <row r="561" spans="2:2" x14ac:dyDescent="0.5">
      <c r="B561" s="9"/>
    </row>
    <row r="562" spans="2:2" x14ac:dyDescent="0.5">
      <c r="B562" s="9"/>
    </row>
    <row r="563" spans="2:2" x14ac:dyDescent="0.5">
      <c r="B563" s="9"/>
    </row>
    <row r="564" spans="2:2" x14ac:dyDescent="0.5">
      <c r="B564" s="9"/>
    </row>
    <row r="565" spans="2:2" x14ac:dyDescent="0.5">
      <c r="B565" s="9"/>
    </row>
    <row r="566" spans="2:2" x14ac:dyDescent="0.5">
      <c r="B566" s="9"/>
    </row>
    <row r="567" spans="2:2" x14ac:dyDescent="0.5">
      <c r="B567" s="9"/>
    </row>
    <row r="568" spans="2:2" x14ac:dyDescent="0.5">
      <c r="B568" s="9"/>
    </row>
    <row r="569" spans="2:2" x14ac:dyDescent="0.5">
      <c r="B569" s="9"/>
    </row>
    <row r="570" spans="2:2" x14ac:dyDescent="0.5">
      <c r="B570" s="9"/>
    </row>
    <row r="571" spans="2:2" x14ac:dyDescent="0.5">
      <c r="B571" s="9"/>
    </row>
    <row r="572" spans="2:2" x14ac:dyDescent="0.5">
      <c r="B572" s="9"/>
    </row>
    <row r="573" spans="2:2" x14ac:dyDescent="0.5">
      <c r="B573" s="9"/>
    </row>
    <row r="574" spans="2:2" x14ac:dyDescent="0.5">
      <c r="B574" s="9"/>
    </row>
    <row r="575" spans="2:2" x14ac:dyDescent="0.5">
      <c r="B575" s="9"/>
    </row>
    <row r="576" spans="2:2" x14ac:dyDescent="0.5">
      <c r="B576" s="9"/>
    </row>
    <row r="577" spans="2:2" x14ac:dyDescent="0.5">
      <c r="B577" s="9"/>
    </row>
    <row r="578" spans="2:2" x14ac:dyDescent="0.5">
      <c r="B578" s="9"/>
    </row>
    <row r="579" spans="2:2" x14ac:dyDescent="0.5">
      <c r="B579" s="9"/>
    </row>
    <row r="580" spans="2:2" x14ac:dyDescent="0.5">
      <c r="B580" s="9"/>
    </row>
    <row r="581" spans="2:2" x14ac:dyDescent="0.5">
      <c r="B581" s="9"/>
    </row>
    <row r="582" spans="2:2" x14ac:dyDescent="0.5">
      <c r="B582" s="9"/>
    </row>
    <row r="583" spans="2:2" x14ac:dyDescent="0.5">
      <c r="B583" s="9"/>
    </row>
    <row r="584" spans="2:2" x14ac:dyDescent="0.5">
      <c r="B584" s="9"/>
    </row>
    <row r="585" spans="2:2" x14ac:dyDescent="0.5">
      <c r="B585" s="9"/>
    </row>
    <row r="586" spans="2:2" x14ac:dyDescent="0.5">
      <c r="B586" s="9"/>
    </row>
    <row r="587" spans="2:2" x14ac:dyDescent="0.5">
      <c r="B587" s="9"/>
    </row>
    <row r="588" spans="2:2" x14ac:dyDescent="0.5">
      <c r="B588" s="9"/>
    </row>
    <row r="589" spans="2:2" x14ac:dyDescent="0.5">
      <c r="B589" s="9"/>
    </row>
    <row r="590" spans="2:2" x14ac:dyDescent="0.5">
      <c r="B590" s="9"/>
    </row>
    <row r="591" spans="2:2" x14ac:dyDescent="0.5">
      <c r="B591" s="9"/>
    </row>
    <row r="592" spans="2:2" x14ac:dyDescent="0.5">
      <c r="B592" s="9"/>
    </row>
    <row r="593" spans="2:2" x14ac:dyDescent="0.5">
      <c r="B593" s="9"/>
    </row>
    <row r="594" spans="2:2" x14ac:dyDescent="0.5">
      <c r="B594" s="9"/>
    </row>
    <row r="595" spans="2:2" x14ac:dyDescent="0.5">
      <c r="B595" s="9"/>
    </row>
    <row r="596" spans="2:2" x14ac:dyDescent="0.5">
      <c r="B596" s="9"/>
    </row>
    <row r="597" spans="2:2" x14ac:dyDescent="0.5">
      <c r="B597" s="9"/>
    </row>
    <row r="598" spans="2:2" x14ac:dyDescent="0.5">
      <c r="B598" s="9"/>
    </row>
    <row r="599" spans="2:2" x14ac:dyDescent="0.5">
      <c r="B599" s="9"/>
    </row>
    <row r="600" spans="2:2" x14ac:dyDescent="0.5">
      <c r="B600" s="9"/>
    </row>
    <row r="601" spans="2:2" x14ac:dyDescent="0.5">
      <c r="B601" s="9"/>
    </row>
    <row r="602" spans="2:2" x14ac:dyDescent="0.5">
      <c r="B602" s="9"/>
    </row>
    <row r="603" spans="2:2" x14ac:dyDescent="0.5">
      <c r="B603" s="9"/>
    </row>
    <row r="604" spans="2:2" x14ac:dyDescent="0.5">
      <c r="B604" s="9"/>
    </row>
    <row r="605" spans="2:2" x14ac:dyDescent="0.5">
      <c r="B605" s="9"/>
    </row>
    <row r="606" spans="2:2" x14ac:dyDescent="0.5">
      <c r="B606" s="9"/>
    </row>
    <row r="607" spans="2:2" x14ac:dyDescent="0.5">
      <c r="B607" s="9"/>
    </row>
    <row r="608" spans="2:2" x14ac:dyDescent="0.5">
      <c r="B608" s="9"/>
    </row>
    <row r="609" spans="2:2" x14ac:dyDescent="0.5">
      <c r="B609" s="9"/>
    </row>
    <row r="610" spans="2:2" x14ac:dyDescent="0.5">
      <c r="B610" s="9"/>
    </row>
    <row r="611" spans="2:2" x14ac:dyDescent="0.5">
      <c r="B611" s="9"/>
    </row>
    <row r="612" spans="2:2" x14ac:dyDescent="0.5">
      <c r="B612" s="9"/>
    </row>
    <row r="613" spans="2:2" x14ac:dyDescent="0.5">
      <c r="B613" s="9"/>
    </row>
    <row r="614" spans="2:2" x14ac:dyDescent="0.5">
      <c r="B614" s="9"/>
    </row>
    <row r="615" spans="2:2" x14ac:dyDescent="0.5">
      <c r="B615" s="9"/>
    </row>
    <row r="616" spans="2:2" x14ac:dyDescent="0.5">
      <c r="B616" s="9"/>
    </row>
    <row r="617" spans="2:2" x14ac:dyDescent="0.5">
      <c r="B617" s="9"/>
    </row>
    <row r="618" spans="2:2" x14ac:dyDescent="0.5">
      <c r="B618" s="9"/>
    </row>
    <row r="619" spans="2:2" x14ac:dyDescent="0.5">
      <c r="B619" s="9"/>
    </row>
    <row r="620" spans="2:2" x14ac:dyDescent="0.5">
      <c r="B620" s="9"/>
    </row>
    <row r="621" spans="2:2" x14ac:dyDescent="0.5">
      <c r="B621" s="9"/>
    </row>
    <row r="622" spans="2:2" x14ac:dyDescent="0.5">
      <c r="B622" s="9"/>
    </row>
    <row r="623" spans="2:2" x14ac:dyDescent="0.5">
      <c r="B623" s="9"/>
    </row>
    <row r="624" spans="2:2" x14ac:dyDescent="0.5">
      <c r="B624" s="9"/>
    </row>
    <row r="625" spans="2:2" x14ac:dyDescent="0.5">
      <c r="B625" s="9"/>
    </row>
    <row r="626" spans="2:2" x14ac:dyDescent="0.5">
      <c r="B626" s="9"/>
    </row>
    <row r="627" spans="2:2" x14ac:dyDescent="0.5">
      <c r="B627" s="9"/>
    </row>
    <row r="628" spans="2:2" x14ac:dyDescent="0.5">
      <c r="B628" s="9"/>
    </row>
    <row r="629" spans="2:2" x14ac:dyDescent="0.5">
      <c r="B629" s="9"/>
    </row>
    <row r="630" spans="2:2" x14ac:dyDescent="0.5">
      <c r="B630" s="9"/>
    </row>
    <row r="631" spans="2:2" x14ac:dyDescent="0.5">
      <c r="B631" s="9"/>
    </row>
    <row r="632" spans="2:2" x14ac:dyDescent="0.5">
      <c r="B632" s="9"/>
    </row>
    <row r="633" spans="2:2" x14ac:dyDescent="0.5">
      <c r="B633" s="9"/>
    </row>
    <row r="634" spans="2:2" x14ac:dyDescent="0.5">
      <c r="B634" s="9"/>
    </row>
    <row r="635" spans="2:2" x14ac:dyDescent="0.5">
      <c r="B635" s="9"/>
    </row>
    <row r="636" spans="2:2" x14ac:dyDescent="0.5">
      <c r="B636" s="9"/>
    </row>
    <row r="637" spans="2:2" x14ac:dyDescent="0.5">
      <c r="B637" s="9"/>
    </row>
    <row r="638" spans="2:2" x14ac:dyDescent="0.5">
      <c r="B638" s="9"/>
    </row>
    <row r="639" spans="2:2" x14ac:dyDescent="0.5">
      <c r="B639" s="9"/>
    </row>
    <row r="640" spans="2:2" x14ac:dyDescent="0.5">
      <c r="B640" s="9"/>
    </row>
    <row r="641" spans="2:2" x14ac:dyDescent="0.5">
      <c r="B641" s="9"/>
    </row>
    <row r="642" spans="2:2" x14ac:dyDescent="0.5">
      <c r="B642" s="9"/>
    </row>
    <row r="643" spans="2:2" x14ac:dyDescent="0.5">
      <c r="B643" s="9"/>
    </row>
    <row r="644" spans="2:2" x14ac:dyDescent="0.5">
      <c r="B644" s="9"/>
    </row>
    <row r="645" spans="2:2" x14ac:dyDescent="0.5">
      <c r="B645" s="9"/>
    </row>
    <row r="646" spans="2:2" x14ac:dyDescent="0.5">
      <c r="B646" s="9"/>
    </row>
    <row r="647" spans="2:2" x14ac:dyDescent="0.5">
      <c r="B647" s="9"/>
    </row>
    <row r="648" spans="2:2" x14ac:dyDescent="0.5">
      <c r="B648" s="9"/>
    </row>
    <row r="649" spans="2:2" x14ac:dyDescent="0.5">
      <c r="B649" s="9"/>
    </row>
    <row r="650" spans="2:2" x14ac:dyDescent="0.5">
      <c r="B650" s="9"/>
    </row>
    <row r="651" spans="2:2" x14ac:dyDescent="0.5">
      <c r="B651" s="9"/>
    </row>
    <row r="652" spans="2:2" x14ac:dyDescent="0.5">
      <c r="B652" s="9"/>
    </row>
    <row r="653" spans="2:2" x14ac:dyDescent="0.5">
      <c r="B653" s="9"/>
    </row>
    <row r="654" spans="2:2" x14ac:dyDescent="0.5">
      <c r="B654" s="9"/>
    </row>
    <row r="655" spans="2:2" x14ac:dyDescent="0.5">
      <c r="B655" s="9"/>
    </row>
    <row r="656" spans="2:2" x14ac:dyDescent="0.5">
      <c r="B656" s="9"/>
    </row>
    <row r="657" spans="2:2" x14ac:dyDescent="0.5">
      <c r="B657" s="9"/>
    </row>
    <row r="658" spans="2:2" x14ac:dyDescent="0.5">
      <c r="B658" s="9"/>
    </row>
    <row r="659" spans="2:2" x14ac:dyDescent="0.5">
      <c r="B659" s="9"/>
    </row>
    <row r="660" spans="2:2" x14ac:dyDescent="0.5">
      <c r="B660" s="9"/>
    </row>
    <row r="661" spans="2:2" x14ac:dyDescent="0.5">
      <c r="B661" s="9"/>
    </row>
    <row r="662" spans="2:2" x14ac:dyDescent="0.5">
      <c r="B662" s="9"/>
    </row>
    <row r="663" spans="2:2" x14ac:dyDescent="0.5">
      <c r="B663" s="9"/>
    </row>
    <row r="664" spans="2:2" x14ac:dyDescent="0.5">
      <c r="B664" s="9"/>
    </row>
    <row r="665" spans="2:2" x14ac:dyDescent="0.5">
      <c r="B665" s="9"/>
    </row>
    <row r="666" spans="2:2" x14ac:dyDescent="0.5">
      <c r="B666" s="9"/>
    </row>
    <row r="667" spans="2:2" x14ac:dyDescent="0.5">
      <c r="B667" s="9"/>
    </row>
    <row r="668" spans="2:2" x14ac:dyDescent="0.5">
      <c r="B668" s="9"/>
    </row>
    <row r="669" spans="2:2" x14ac:dyDescent="0.5">
      <c r="B669" s="9"/>
    </row>
    <row r="670" spans="2:2" x14ac:dyDescent="0.5">
      <c r="B670" s="9"/>
    </row>
    <row r="671" spans="2:2" x14ac:dyDescent="0.5">
      <c r="B671" s="9"/>
    </row>
    <row r="672" spans="2:2" x14ac:dyDescent="0.5">
      <c r="B672" s="9"/>
    </row>
    <row r="673" spans="2:2" x14ac:dyDescent="0.5">
      <c r="B673" s="9"/>
    </row>
    <row r="674" spans="2:2" x14ac:dyDescent="0.5">
      <c r="B674" s="9"/>
    </row>
    <row r="675" spans="2:2" x14ac:dyDescent="0.5">
      <c r="B675" s="9"/>
    </row>
    <row r="676" spans="2:2" x14ac:dyDescent="0.5">
      <c r="B676" s="9"/>
    </row>
    <row r="677" spans="2:2" x14ac:dyDescent="0.5">
      <c r="B677" s="9"/>
    </row>
    <row r="678" spans="2:2" x14ac:dyDescent="0.5">
      <c r="B678" s="9"/>
    </row>
    <row r="679" spans="2:2" x14ac:dyDescent="0.5">
      <c r="B679" s="9"/>
    </row>
    <row r="680" spans="2:2" x14ac:dyDescent="0.5">
      <c r="B680" s="9"/>
    </row>
    <row r="681" spans="2:2" x14ac:dyDescent="0.5">
      <c r="B681" s="9"/>
    </row>
    <row r="682" spans="2:2" x14ac:dyDescent="0.5">
      <c r="B682" s="9"/>
    </row>
    <row r="683" spans="2:2" x14ac:dyDescent="0.5">
      <c r="B683" s="9"/>
    </row>
    <row r="684" spans="2:2" x14ac:dyDescent="0.5">
      <c r="B684" s="9"/>
    </row>
    <row r="685" spans="2:2" x14ac:dyDescent="0.5">
      <c r="B685" s="9"/>
    </row>
    <row r="686" spans="2:2" x14ac:dyDescent="0.5">
      <c r="B686" s="9"/>
    </row>
    <row r="687" spans="2:2" x14ac:dyDescent="0.5">
      <c r="B687" s="9"/>
    </row>
    <row r="688" spans="2:2" x14ac:dyDescent="0.5">
      <c r="B688" s="9"/>
    </row>
    <row r="689" spans="2:2" x14ac:dyDescent="0.5">
      <c r="B689" s="9"/>
    </row>
    <row r="690" spans="2:2" x14ac:dyDescent="0.5">
      <c r="B690" s="9"/>
    </row>
    <row r="691" spans="2:2" x14ac:dyDescent="0.5">
      <c r="B691" s="9"/>
    </row>
    <row r="692" spans="2:2" x14ac:dyDescent="0.5">
      <c r="B692" s="9"/>
    </row>
    <row r="693" spans="2:2" x14ac:dyDescent="0.5">
      <c r="B693" s="9"/>
    </row>
    <row r="694" spans="2:2" x14ac:dyDescent="0.5">
      <c r="B694" s="9"/>
    </row>
    <row r="695" spans="2:2" x14ac:dyDescent="0.5">
      <c r="B695" s="9"/>
    </row>
    <row r="696" spans="2:2" x14ac:dyDescent="0.5">
      <c r="B696" s="9"/>
    </row>
    <row r="697" spans="2:2" x14ac:dyDescent="0.5">
      <c r="B697" s="9"/>
    </row>
    <row r="698" spans="2:2" x14ac:dyDescent="0.5">
      <c r="B698" s="9"/>
    </row>
    <row r="699" spans="2:2" x14ac:dyDescent="0.5">
      <c r="B699" s="9"/>
    </row>
    <row r="700" spans="2:2" x14ac:dyDescent="0.5">
      <c r="B700" s="9"/>
    </row>
    <row r="701" spans="2:2" x14ac:dyDescent="0.5">
      <c r="B701" s="9"/>
    </row>
    <row r="702" spans="2:2" x14ac:dyDescent="0.5">
      <c r="B702" s="9"/>
    </row>
    <row r="703" spans="2:2" x14ac:dyDescent="0.5">
      <c r="B703" s="9"/>
    </row>
    <row r="704" spans="2:2" x14ac:dyDescent="0.5">
      <c r="B704" s="9"/>
    </row>
    <row r="705" spans="2:2" x14ac:dyDescent="0.5">
      <c r="B705" s="9"/>
    </row>
    <row r="706" spans="2:2" x14ac:dyDescent="0.5">
      <c r="B706" s="9"/>
    </row>
    <row r="707" spans="2:2" x14ac:dyDescent="0.5">
      <c r="B707" s="9"/>
    </row>
    <row r="708" spans="2:2" x14ac:dyDescent="0.5">
      <c r="B708" s="9"/>
    </row>
    <row r="709" spans="2:2" x14ac:dyDescent="0.5">
      <c r="B709" s="9"/>
    </row>
    <row r="710" spans="2:2" x14ac:dyDescent="0.5">
      <c r="B710" s="9"/>
    </row>
    <row r="711" spans="2:2" x14ac:dyDescent="0.5">
      <c r="B711" s="9"/>
    </row>
    <row r="712" spans="2:2" x14ac:dyDescent="0.5">
      <c r="B712" s="9"/>
    </row>
    <row r="713" spans="2:2" x14ac:dyDescent="0.5">
      <c r="B713" s="9"/>
    </row>
    <row r="714" spans="2:2" x14ac:dyDescent="0.5">
      <c r="B714" s="9"/>
    </row>
    <row r="715" spans="2:2" x14ac:dyDescent="0.5">
      <c r="B715" s="9"/>
    </row>
    <row r="716" spans="2:2" x14ac:dyDescent="0.5">
      <c r="B716" s="9"/>
    </row>
    <row r="717" spans="2:2" x14ac:dyDescent="0.5">
      <c r="B717" s="9"/>
    </row>
    <row r="718" spans="2:2" x14ac:dyDescent="0.5">
      <c r="B718" s="9"/>
    </row>
    <row r="719" spans="2:2" x14ac:dyDescent="0.5">
      <c r="B719" s="9"/>
    </row>
    <row r="720" spans="2:2" x14ac:dyDescent="0.5">
      <c r="B720" s="9"/>
    </row>
    <row r="721" spans="2:2" x14ac:dyDescent="0.5">
      <c r="B721" s="9"/>
    </row>
    <row r="722" spans="2:2" x14ac:dyDescent="0.5">
      <c r="B722" s="9"/>
    </row>
    <row r="723" spans="2:2" x14ac:dyDescent="0.5">
      <c r="B723" s="9"/>
    </row>
    <row r="724" spans="2:2" x14ac:dyDescent="0.5">
      <c r="B724" s="9"/>
    </row>
    <row r="725" spans="2:2" x14ac:dyDescent="0.5">
      <c r="B725" s="9"/>
    </row>
    <row r="726" spans="2:2" x14ac:dyDescent="0.5">
      <c r="B726" s="9"/>
    </row>
    <row r="727" spans="2:2" x14ac:dyDescent="0.5">
      <c r="B727" s="9"/>
    </row>
    <row r="728" spans="2:2" x14ac:dyDescent="0.5">
      <c r="B728" s="9"/>
    </row>
    <row r="729" spans="2:2" x14ac:dyDescent="0.5">
      <c r="B729" s="9"/>
    </row>
    <row r="730" spans="2:2" x14ac:dyDescent="0.5">
      <c r="B730" s="9"/>
    </row>
    <row r="731" spans="2:2" x14ac:dyDescent="0.5">
      <c r="B731" s="9"/>
    </row>
    <row r="732" spans="2:2" x14ac:dyDescent="0.5">
      <c r="B732" s="9"/>
    </row>
    <row r="733" spans="2:2" x14ac:dyDescent="0.5">
      <c r="B733" s="9"/>
    </row>
    <row r="734" spans="2:2" x14ac:dyDescent="0.5">
      <c r="B734" s="9"/>
    </row>
    <row r="735" spans="2:2" x14ac:dyDescent="0.5">
      <c r="B735" s="9"/>
    </row>
  </sheetData>
  <mergeCells count="18">
    <mergeCell ref="B37:D37"/>
    <mergeCell ref="B40:D40"/>
    <mergeCell ref="E37:E42"/>
    <mergeCell ref="A1:E1"/>
    <mergeCell ref="B24:D24"/>
    <mergeCell ref="B25:D25"/>
    <mergeCell ref="E19:E23"/>
    <mergeCell ref="E24:E31"/>
    <mergeCell ref="A7:A8"/>
    <mergeCell ref="B7:B8"/>
    <mergeCell ref="C7:C8"/>
    <mergeCell ref="D7:D8"/>
    <mergeCell ref="E7:E8"/>
    <mergeCell ref="B19:D19"/>
    <mergeCell ref="B13:D13"/>
    <mergeCell ref="E9:E12"/>
    <mergeCell ref="E13:E18"/>
    <mergeCell ref="B9:D9"/>
  </mergeCells>
  <pageMargins left="0.78740157480314965" right="0.59055118110236227" top="0.59055118110236227" bottom="0.28125" header="0.31496062992125984" footer="0.31496062992125984"/>
  <pageSetup paperSize="9" orientation="portrait" horizontalDpi="0" verticalDpi="0" r:id="rId1"/>
  <headerFooter>
    <oddHeader>&amp;R&amp;"TH Sarabun New,ธรรมดา"&amp;14แบบ ปร.1 แผ่นที่ &amp;P/&amp;N</oddHeader>
  </headerFooter>
  <ignoredErrors>
    <ignoredError sqref="C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13BB-D7E1-4B03-B96F-84D9307EBBA7}">
  <dimension ref="A1:L20"/>
  <sheetViews>
    <sheetView view="pageLayout" zoomScaleNormal="100" workbookViewId="0">
      <selection activeCell="F3" sqref="F3"/>
    </sheetView>
  </sheetViews>
  <sheetFormatPr defaultRowHeight="21.75" x14ac:dyDescent="0.5"/>
  <cols>
    <col min="1" max="1" width="8.85546875" style="1" customWidth="1"/>
    <col min="2" max="2" width="35.85546875" style="1" customWidth="1"/>
    <col min="3" max="4" width="9" style="1" customWidth="1"/>
    <col min="5" max="8" width="9.28515625" style="1" bestFit="1" customWidth="1"/>
    <col min="9" max="9" width="10.5703125" style="1" bestFit="1" customWidth="1"/>
    <col min="10" max="11" width="9.28515625" style="1" bestFit="1" customWidth="1"/>
    <col min="12" max="12" width="16.42578125" style="1" customWidth="1"/>
    <col min="13" max="16384" width="9.140625" style="1"/>
  </cols>
  <sheetData>
    <row r="1" spans="1:12" x14ac:dyDescent="0.5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5">
      <c r="A2" s="1" t="s">
        <v>13</v>
      </c>
    </row>
    <row r="3" spans="1:12" x14ac:dyDescent="0.5">
      <c r="B3" s="1" t="s">
        <v>14</v>
      </c>
    </row>
    <row r="4" spans="1:12" x14ac:dyDescent="0.5">
      <c r="A4" s="1" t="s">
        <v>8</v>
      </c>
    </row>
    <row r="5" spans="1:12" x14ac:dyDescent="0.5">
      <c r="A5" s="1" t="s">
        <v>9</v>
      </c>
      <c r="L5" s="2" t="s">
        <v>10</v>
      </c>
    </row>
    <row r="6" spans="1:12" ht="7.5" customHeight="1" x14ac:dyDescent="0.5">
      <c r="L6" s="2"/>
    </row>
    <row r="7" spans="1:12" x14ac:dyDescent="0.5">
      <c r="A7" s="125" t="s">
        <v>0</v>
      </c>
      <c r="B7" s="125" t="s">
        <v>1</v>
      </c>
      <c r="C7" s="6" t="s">
        <v>15</v>
      </c>
      <c r="D7" s="6" t="s">
        <v>16</v>
      </c>
      <c r="E7" s="6" t="s">
        <v>18</v>
      </c>
      <c r="F7" s="124" t="s">
        <v>20</v>
      </c>
      <c r="G7" s="131"/>
      <c r="H7" s="132"/>
      <c r="I7" s="124" t="s">
        <v>24</v>
      </c>
      <c r="J7" s="131"/>
      <c r="K7" s="132"/>
      <c r="L7" s="125" t="s">
        <v>5</v>
      </c>
    </row>
    <row r="8" spans="1:12" x14ac:dyDescent="0.5">
      <c r="A8" s="126"/>
      <c r="B8" s="126"/>
      <c r="C8" s="7" t="s">
        <v>11</v>
      </c>
      <c r="D8" s="7" t="s">
        <v>17</v>
      </c>
      <c r="E8" s="7" t="s">
        <v>19</v>
      </c>
      <c r="F8" s="13" t="s">
        <v>21</v>
      </c>
      <c r="G8" s="13" t="s">
        <v>22</v>
      </c>
      <c r="H8" s="13" t="s">
        <v>23</v>
      </c>
      <c r="I8" s="13" t="s">
        <v>23</v>
      </c>
      <c r="J8" s="13" t="s">
        <v>25</v>
      </c>
      <c r="K8" s="13" t="s">
        <v>26</v>
      </c>
      <c r="L8" s="126"/>
    </row>
    <row r="9" spans="1:12" x14ac:dyDescent="0.5">
      <c r="A9" s="39">
        <v>1</v>
      </c>
      <c r="B9" s="8" t="s">
        <v>27</v>
      </c>
      <c r="C9" s="40">
        <f>1.2*1.2*0.3*10</f>
        <v>4.32</v>
      </c>
      <c r="D9" s="40">
        <f>(1.2+1.2+1.2+1.2)*0.3*10</f>
        <v>14.399999999999999</v>
      </c>
      <c r="E9" s="40">
        <v>0</v>
      </c>
      <c r="F9" s="40">
        <v>0</v>
      </c>
      <c r="G9" s="40">
        <f>4.4*10*1.07</f>
        <v>47.080000000000005</v>
      </c>
      <c r="H9" s="40">
        <v>0</v>
      </c>
      <c r="I9" s="40">
        <f>((1.1+0.2+0.2)*(8+8))*10*1.09</f>
        <v>261.60000000000002</v>
      </c>
      <c r="J9" s="40">
        <v>0</v>
      </c>
      <c r="K9" s="40">
        <v>0</v>
      </c>
      <c r="L9" s="45" t="s">
        <v>88</v>
      </c>
    </row>
    <row r="10" spans="1:12" x14ac:dyDescent="0.5">
      <c r="A10" s="39">
        <v>2</v>
      </c>
      <c r="B10" s="8" t="s">
        <v>28</v>
      </c>
      <c r="C10" s="40">
        <f>1.5*1.5*0.3*5</f>
        <v>3.3749999999999996</v>
      </c>
      <c r="D10" s="40">
        <f>(1.5+1.5+1.5+1.5)*0.3*5</f>
        <v>9</v>
      </c>
      <c r="E10" s="40">
        <v>0</v>
      </c>
      <c r="F10" s="40">
        <v>0</v>
      </c>
      <c r="G10" s="40">
        <f>5.6*5*1.07</f>
        <v>29.96</v>
      </c>
      <c r="H10" s="40">
        <v>0</v>
      </c>
      <c r="I10" s="40">
        <f>((1.4+0.2+0.2)*(10+10))*5*1.09</f>
        <v>196.20000000000002</v>
      </c>
      <c r="J10" s="40">
        <v>0</v>
      </c>
      <c r="K10" s="40">
        <v>0</v>
      </c>
      <c r="L10" s="46" t="s">
        <v>89</v>
      </c>
    </row>
    <row r="11" spans="1:12" x14ac:dyDescent="0.5">
      <c r="A11" s="39">
        <v>3</v>
      </c>
      <c r="B11" s="8" t="s">
        <v>29</v>
      </c>
      <c r="C11" s="40">
        <f>0.2*0.2*0.75*15</f>
        <v>0.45000000000000007</v>
      </c>
      <c r="D11" s="40">
        <f>(0.2+0.2+0.2+0.2)*0.75*15</f>
        <v>9.0000000000000018</v>
      </c>
      <c r="E11" s="40">
        <v>0</v>
      </c>
      <c r="F11" s="40">
        <f>((0.15+0.15+0.15+0.15)*7)*15*1.05</f>
        <v>66.150000000000006</v>
      </c>
      <c r="G11" s="40">
        <v>0</v>
      </c>
      <c r="H11" s="40">
        <v>0</v>
      </c>
      <c r="I11" s="40">
        <f>(1.4*4)*15*1.09</f>
        <v>91.56</v>
      </c>
      <c r="J11" s="40">
        <v>0</v>
      </c>
      <c r="K11" s="40">
        <v>0</v>
      </c>
      <c r="L11" s="46" t="s">
        <v>90</v>
      </c>
    </row>
    <row r="12" spans="1:12" x14ac:dyDescent="0.5">
      <c r="A12" s="39">
        <v>4</v>
      </c>
      <c r="B12" s="8" t="s">
        <v>34</v>
      </c>
      <c r="C12" s="40">
        <f>0.15*0.35*25</f>
        <v>1.3125</v>
      </c>
      <c r="D12" s="40">
        <f>0.35*(25*2)</f>
        <v>17.5</v>
      </c>
      <c r="E12" s="40">
        <v>0</v>
      </c>
      <c r="F12" s="40">
        <f>((0.1+0.3+0.1+0.3)*167)*1.05</f>
        <v>140.28</v>
      </c>
      <c r="G12" s="40">
        <v>0</v>
      </c>
      <c r="H12" s="40">
        <v>0</v>
      </c>
      <c r="I12" s="40">
        <f>25*4*1.09</f>
        <v>109.00000000000001</v>
      </c>
      <c r="J12" s="40">
        <v>0</v>
      </c>
      <c r="K12" s="40">
        <v>0</v>
      </c>
      <c r="L12" s="46" t="s">
        <v>91</v>
      </c>
    </row>
    <row r="13" spans="1:12" x14ac:dyDescent="0.5">
      <c r="A13" s="39">
        <v>5</v>
      </c>
      <c r="B13" s="8" t="s">
        <v>33</v>
      </c>
      <c r="C13" s="40">
        <f>0.15*0.35*97.5</f>
        <v>5.1187499999999995</v>
      </c>
      <c r="D13" s="40">
        <f>0.35*(97.5*2)</f>
        <v>68.25</v>
      </c>
      <c r="E13" s="40">
        <v>0</v>
      </c>
      <c r="F13" s="40">
        <f>((0.1+0.3+0.1+0.3)*650)*1.05</f>
        <v>546</v>
      </c>
      <c r="G13" s="40">
        <v>0</v>
      </c>
      <c r="H13" s="40">
        <v>0</v>
      </c>
      <c r="I13" s="40">
        <f>((97.5*4)+((97.5/2)*2))*1.09</f>
        <v>531.375</v>
      </c>
      <c r="J13" s="40">
        <v>0</v>
      </c>
      <c r="K13" s="40">
        <v>0</v>
      </c>
      <c r="L13" s="46" t="s">
        <v>92</v>
      </c>
    </row>
    <row r="14" spans="1:12" x14ac:dyDescent="0.5">
      <c r="A14" s="39">
        <v>6</v>
      </c>
      <c r="B14" s="8" t="s">
        <v>35</v>
      </c>
      <c r="C14" s="40">
        <f>0.2*0.2*2.6*15</f>
        <v>1.5600000000000003</v>
      </c>
      <c r="D14" s="40">
        <f>(0.2+0.2+0.2+0.2)*2.6*15</f>
        <v>31.200000000000003</v>
      </c>
      <c r="E14" s="40">
        <v>0</v>
      </c>
      <c r="F14" s="40">
        <f>((0.15+0.15+0.15+0.15)*18)*15*1.05</f>
        <v>170.09999999999997</v>
      </c>
      <c r="G14" s="40">
        <v>0</v>
      </c>
      <c r="H14" s="40">
        <v>0</v>
      </c>
      <c r="I14" s="40">
        <f>(2.6*4)*15*1.09</f>
        <v>170.04000000000002</v>
      </c>
      <c r="J14" s="40">
        <v>0</v>
      </c>
      <c r="K14" s="40">
        <v>0</v>
      </c>
      <c r="L14" s="46" t="s">
        <v>93</v>
      </c>
    </row>
    <row r="15" spans="1:12" x14ac:dyDescent="0.5">
      <c r="A15" s="39" t="s">
        <v>82</v>
      </c>
      <c r="B15" s="8" t="s">
        <v>83</v>
      </c>
      <c r="C15" s="40">
        <v>11.3</v>
      </c>
      <c r="D15" s="40">
        <v>0</v>
      </c>
      <c r="E15" s="40">
        <v>0</v>
      </c>
      <c r="F15" s="40">
        <f>10*113*1.05</f>
        <v>1186.5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6" t="s">
        <v>94</v>
      </c>
    </row>
    <row r="16" spans="1:12" x14ac:dyDescent="0.5">
      <c r="A16" s="39">
        <v>8</v>
      </c>
      <c r="B16" s="8" t="s">
        <v>84</v>
      </c>
      <c r="C16" s="40">
        <v>4.8</v>
      </c>
      <c r="D16" s="40">
        <v>0</v>
      </c>
      <c r="E16" s="40">
        <v>0</v>
      </c>
      <c r="F16" s="40">
        <v>0</v>
      </c>
      <c r="G16" s="40">
        <f>800*1.07</f>
        <v>856</v>
      </c>
      <c r="H16" s="40">
        <v>0</v>
      </c>
      <c r="I16" s="40">
        <v>0</v>
      </c>
      <c r="J16" s="40">
        <v>0</v>
      </c>
      <c r="K16" s="40">
        <v>0</v>
      </c>
      <c r="L16" s="46"/>
    </row>
    <row r="17" spans="1:12" x14ac:dyDescent="0.5">
      <c r="A17" s="10"/>
      <c r="B17" s="8"/>
      <c r="C17" s="40"/>
      <c r="D17" s="40"/>
      <c r="E17" s="40"/>
      <c r="F17" s="40"/>
      <c r="G17" s="40"/>
      <c r="H17" s="40"/>
      <c r="I17" s="40"/>
      <c r="J17" s="40"/>
      <c r="K17" s="40"/>
      <c r="L17" s="44"/>
    </row>
    <row r="18" spans="1:12" x14ac:dyDescent="0.5">
      <c r="A18" s="123" t="s">
        <v>30</v>
      </c>
      <c r="B18" s="123"/>
      <c r="C18" s="11">
        <f>SUM(C9:C17)</f>
        <v>32.236249999999998</v>
      </c>
      <c r="D18" s="11">
        <f t="shared" ref="D18:K18" si="0">SUM(D9:D17)</f>
        <v>149.35000000000002</v>
      </c>
      <c r="E18" s="11">
        <f t="shared" si="0"/>
        <v>0</v>
      </c>
      <c r="F18" s="11">
        <f t="shared" si="0"/>
        <v>2109.0299999999997</v>
      </c>
      <c r="G18" s="11">
        <f t="shared" si="0"/>
        <v>933.04</v>
      </c>
      <c r="H18" s="11">
        <f t="shared" si="0"/>
        <v>0</v>
      </c>
      <c r="I18" s="11">
        <f t="shared" si="0"/>
        <v>1359.7750000000001</v>
      </c>
      <c r="J18" s="11">
        <f t="shared" si="0"/>
        <v>0</v>
      </c>
      <c r="K18" s="11">
        <f t="shared" si="0"/>
        <v>0</v>
      </c>
      <c r="L18" s="43"/>
    </row>
    <row r="19" spans="1:12" x14ac:dyDescent="0.5">
      <c r="A19" s="123" t="s">
        <v>31</v>
      </c>
      <c r="B19" s="123"/>
      <c r="C19" s="123"/>
      <c r="D19" s="123"/>
      <c r="E19" s="123"/>
      <c r="F19" s="12">
        <v>0.222</v>
      </c>
      <c r="G19" s="12">
        <v>0.499</v>
      </c>
      <c r="H19" s="12">
        <v>0.88800000000000001</v>
      </c>
      <c r="I19" s="12">
        <v>0.88800000000000001</v>
      </c>
      <c r="J19" s="12">
        <v>1.5780000000000001</v>
      </c>
      <c r="K19" s="12">
        <v>2.4660000000000002</v>
      </c>
      <c r="L19" s="43"/>
    </row>
    <row r="20" spans="1:12" x14ac:dyDescent="0.5">
      <c r="A20" s="123" t="s">
        <v>32</v>
      </c>
      <c r="B20" s="123"/>
      <c r="C20" s="123"/>
      <c r="D20" s="123"/>
      <c r="E20" s="123"/>
      <c r="F20" s="41">
        <f>F18*F19/1000</f>
        <v>0.46820465999999994</v>
      </c>
      <c r="G20" s="41">
        <f t="shared" ref="G20:K20" si="1">G18*G19/1000</f>
        <v>0.46558695999999999</v>
      </c>
      <c r="H20" s="41">
        <f t="shared" si="1"/>
        <v>0</v>
      </c>
      <c r="I20" s="41">
        <f t="shared" si="1"/>
        <v>1.2074802000000002</v>
      </c>
      <c r="J20" s="41">
        <f t="shared" si="1"/>
        <v>0</v>
      </c>
      <c r="K20" s="41">
        <f t="shared" si="1"/>
        <v>0</v>
      </c>
      <c r="L20" s="43"/>
    </row>
  </sheetData>
  <mergeCells count="9">
    <mergeCell ref="I7:K7"/>
    <mergeCell ref="L7:L8"/>
    <mergeCell ref="A1:L1"/>
    <mergeCell ref="A18:B18"/>
    <mergeCell ref="A20:E20"/>
    <mergeCell ref="A19:E19"/>
    <mergeCell ref="A7:A8"/>
    <mergeCell ref="B7:B8"/>
    <mergeCell ref="F7:H7"/>
  </mergeCells>
  <phoneticPr fontId="4" type="noConversion"/>
  <pageMargins left="0.59055118110236227" right="0.39370078740157483" top="0.59055118110236227" bottom="0.44791666666666669" header="0.31496062992125984" footer="0.31496062992125984"/>
  <pageSetup paperSize="9" orientation="landscape" horizontalDpi="0" verticalDpi="0" r:id="rId1"/>
  <headerFooter>
    <oddHeader>&amp;R&amp;"TH Sarabun New,ธรรมดา"&amp;14แบบ ปร.2 แผ่นที่ &amp;P/&amp;N</oddHeader>
  </headerFooter>
  <ignoredErrors>
    <ignoredError sqref="A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ACE2D-D5DB-47F2-BD31-AF26D6A07827}">
  <dimension ref="A1:J158"/>
  <sheetViews>
    <sheetView view="pageLayout" topLeftCell="D145" zoomScaleNormal="85" workbookViewId="0">
      <selection activeCell="I158" sqref="I158"/>
    </sheetView>
  </sheetViews>
  <sheetFormatPr defaultRowHeight="21.75" x14ac:dyDescent="0.5"/>
  <cols>
    <col min="1" max="1" width="8.5703125" style="25" customWidth="1"/>
    <col min="2" max="2" width="40.140625" style="25" customWidth="1"/>
    <col min="3" max="3" width="9.42578125" style="25" customWidth="1"/>
    <col min="4" max="4" width="6.5703125" style="25" customWidth="1"/>
    <col min="5" max="5" width="12.5703125" style="25" customWidth="1"/>
    <col min="6" max="6" width="10.85546875" style="25" customWidth="1"/>
    <col min="7" max="7" width="12.5703125" style="25" customWidth="1"/>
    <col min="8" max="8" width="10.85546875" style="25" customWidth="1"/>
    <col min="9" max="9" width="14.140625" style="25" customWidth="1"/>
    <col min="10" max="10" width="20.7109375" style="25" customWidth="1"/>
    <col min="11" max="16384" width="9.140625" style="25"/>
  </cols>
  <sheetData>
    <row r="1" spans="1:10" x14ac:dyDescent="0.5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x14ac:dyDescent="0.5">
      <c r="A2" s="25" t="s">
        <v>13</v>
      </c>
    </row>
    <row r="3" spans="1:10" x14ac:dyDescent="0.5">
      <c r="B3" s="25" t="s">
        <v>14</v>
      </c>
    </row>
    <row r="4" spans="1:10" x14ac:dyDescent="0.5">
      <c r="A4" s="25" t="s">
        <v>8</v>
      </c>
    </row>
    <row r="5" spans="1:10" x14ac:dyDescent="0.5">
      <c r="A5" s="25" t="s">
        <v>9</v>
      </c>
      <c r="J5" s="26" t="s">
        <v>10</v>
      </c>
    </row>
    <row r="6" spans="1:10" ht="7.5" customHeight="1" x14ac:dyDescent="0.5"/>
    <row r="7" spans="1:10" x14ac:dyDescent="0.5">
      <c r="A7" s="123" t="s">
        <v>0</v>
      </c>
      <c r="B7" s="123" t="s">
        <v>1</v>
      </c>
      <c r="C7" s="123" t="s">
        <v>2</v>
      </c>
      <c r="D7" s="123" t="s">
        <v>3</v>
      </c>
      <c r="E7" s="144" t="s">
        <v>48</v>
      </c>
      <c r="F7" s="144"/>
      <c r="G7" s="144" t="s">
        <v>49</v>
      </c>
      <c r="H7" s="144"/>
      <c r="I7" s="123" t="s">
        <v>30</v>
      </c>
      <c r="J7" s="123" t="s">
        <v>5</v>
      </c>
    </row>
    <row r="8" spans="1:10" x14ac:dyDescent="0.5">
      <c r="A8" s="123"/>
      <c r="B8" s="123"/>
      <c r="C8" s="123"/>
      <c r="D8" s="123"/>
      <c r="E8" s="27" t="s">
        <v>50</v>
      </c>
      <c r="F8" s="27" t="s">
        <v>4</v>
      </c>
      <c r="G8" s="27" t="s">
        <v>50</v>
      </c>
      <c r="H8" s="27" t="s">
        <v>4</v>
      </c>
      <c r="I8" s="123"/>
      <c r="J8" s="123"/>
    </row>
    <row r="9" spans="1:10" x14ac:dyDescent="0.5">
      <c r="A9" s="27">
        <v>1</v>
      </c>
      <c r="B9" s="145" t="s">
        <v>58</v>
      </c>
      <c r="C9" s="146"/>
      <c r="D9" s="146"/>
      <c r="E9" s="146"/>
      <c r="F9" s="146"/>
      <c r="G9" s="146"/>
      <c r="H9" s="146"/>
      <c r="I9" s="146"/>
      <c r="J9" s="147"/>
    </row>
    <row r="10" spans="1:10" x14ac:dyDescent="0.5">
      <c r="A10" s="29">
        <v>1.1000000000000001</v>
      </c>
      <c r="B10" s="30" t="s">
        <v>39</v>
      </c>
      <c r="C10" s="54">
        <v>33.344999999999999</v>
      </c>
      <c r="D10" s="31" t="s">
        <v>11</v>
      </c>
      <c r="E10" s="54">
        <v>0</v>
      </c>
      <c r="F10" s="54">
        <f>C10*E10</f>
        <v>0</v>
      </c>
      <c r="G10" s="54">
        <v>125</v>
      </c>
      <c r="H10" s="54">
        <f>C10*G10</f>
        <v>4168.125</v>
      </c>
      <c r="I10" s="42">
        <f>F10+H10</f>
        <v>4168.125</v>
      </c>
      <c r="J10" s="28"/>
    </row>
    <row r="11" spans="1:10" x14ac:dyDescent="0.5">
      <c r="A11" s="29">
        <v>1.2</v>
      </c>
      <c r="B11" s="32" t="s">
        <v>98</v>
      </c>
      <c r="C11" s="61">
        <v>47.081249999999997</v>
      </c>
      <c r="D11" s="31" t="s">
        <v>11</v>
      </c>
      <c r="E11" s="54">
        <v>140.19</v>
      </c>
      <c r="F11" s="54">
        <f t="shared" ref="F11:F26" si="0">C11*E11</f>
        <v>6600.3204374999996</v>
      </c>
      <c r="G11" s="54">
        <v>91</v>
      </c>
      <c r="H11" s="54">
        <f t="shared" ref="H11:H26" si="1">C11*G11</f>
        <v>4284.3937500000002</v>
      </c>
      <c r="I11" s="42">
        <f t="shared" ref="I11:I26" si="2">F11+H11</f>
        <v>10884.7141875</v>
      </c>
      <c r="J11" s="28"/>
    </row>
    <row r="12" spans="1:10" x14ac:dyDescent="0.5">
      <c r="A12" s="29">
        <v>1.3</v>
      </c>
      <c r="B12" s="33" t="s">
        <v>97</v>
      </c>
      <c r="C12" s="34">
        <v>32.236249999999998</v>
      </c>
      <c r="D12" s="31" t="s">
        <v>11</v>
      </c>
      <c r="E12" s="54">
        <v>1850.47</v>
      </c>
      <c r="F12" s="54">
        <f t="shared" si="0"/>
        <v>59652.2135375</v>
      </c>
      <c r="G12" s="54">
        <v>391</v>
      </c>
      <c r="H12" s="54">
        <f t="shared" si="1"/>
        <v>12604.373749999999</v>
      </c>
      <c r="I12" s="42">
        <f t="shared" si="2"/>
        <v>72256.587287500006</v>
      </c>
      <c r="J12" s="28"/>
    </row>
    <row r="13" spans="1:10" x14ac:dyDescent="0.5">
      <c r="A13" s="29">
        <v>1.4</v>
      </c>
      <c r="B13" s="33" t="s">
        <v>62</v>
      </c>
      <c r="C13" s="34">
        <v>2.2012499999999999</v>
      </c>
      <c r="D13" s="31" t="s">
        <v>11</v>
      </c>
      <c r="E13" s="54">
        <v>1211.31</v>
      </c>
      <c r="F13" s="54">
        <f t="shared" si="0"/>
        <v>2666.3961374999999</v>
      </c>
      <c r="G13" s="54">
        <v>398</v>
      </c>
      <c r="H13" s="54">
        <f t="shared" si="1"/>
        <v>876.09749999999997</v>
      </c>
      <c r="I13" s="42">
        <f t="shared" si="2"/>
        <v>3542.4936374999997</v>
      </c>
      <c r="J13" s="28"/>
    </row>
    <row r="14" spans="1:10" x14ac:dyDescent="0.5">
      <c r="A14" s="29">
        <v>1.5</v>
      </c>
      <c r="B14" s="33" t="s">
        <v>67</v>
      </c>
      <c r="C14" s="34">
        <v>0.46820465999999994</v>
      </c>
      <c r="D14" s="34" t="s">
        <v>42</v>
      </c>
      <c r="E14" s="54">
        <v>18506.36</v>
      </c>
      <c r="F14" s="54">
        <f t="shared" si="0"/>
        <v>8664.7639916375992</v>
      </c>
      <c r="G14" s="54">
        <v>0</v>
      </c>
      <c r="H14" s="54">
        <f t="shared" si="1"/>
        <v>0</v>
      </c>
      <c r="I14" s="42">
        <f t="shared" si="2"/>
        <v>8664.7639916375992</v>
      </c>
      <c r="J14" s="28"/>
    </row>
    <row r="15" spans="1:10" x14ac:dyDescent="0.5">
      <c r="A15" s="29">
        <v>1.6</v>
      </c>
      <c r="B15" s="33" t="s">
        <v>66</v>
      </c>
      <c r="C15" s="34">
        <v>0.46558695999999999</v>
      </c>
      <c r="D15" s="34" t="s">
        <v>42</v>
      </c>
      <c r="E15" s="54">
        <v>16935.38</v>
      </c>
      <c r="F15" s="54">
        <f t="shared" si="0"/>
        <v>7884.8920906448002</v>
      </c>
      <c r="G15" s="54">
        <v>0</v>
      </c>
      <c r="H15" s="54">
        <f t="shared" si="1"/>
        <v>0</v>
      </c>
      <c r="I15" s="42">
        <f t="shared" si="2"/>
        <v>7884.8920906448002</v>
      </c>
      <c r="J15" s="28"/>
    </row>
    <row r="16" spans="1:10" x14ac:dyDescent="0.5">
      <c r="A16" s="29">
        <v>1.7</v>
      </c>
      <c r="B16" s="33" t="s">
        <v>65</v>
      </c>
      <c r="C16" s="34">
        <v>1.2074802000000002</v>
      </c>
      <c r="D16" s="34" t="s">
        <v>42</v>
      </c>
      <c r="E16" s="54">
        <v>15627.2</v>
      </c>
      <c r="F16" s="54">
        <f t="shared" si="0"/>
        <v>18869.534581440006</v>
      </c>
      <c r="G16" s="54">
        <v>0</v>
      </c>
      <c r="H16" s="54">
        <f t="shared" si="1"/>
        <v>0</v>
      </c>
      <c r="I16" s="42">
        <f t="shared" si="2"/>
        <v>18869.534581440006</v>
      </c>
      <c r="J16" s="28"/>
    </row>
    <row r="17" spans="1:10" x14ac:dyDescent="0.5">
      <c r="A17" s="29">
        <v>1.8</v>
      </c>
      <c r="B17" s="33" t="s">
        <v>99</v>
      </c>
      <c r="C17" s="34">
        <f>(C14+C15+C16)*30</f>
        <v>64.238154600000001</v>
      </c>
      <c r="D17" s="34" t="s">
        <v>63</v>
      </c>
      <c r="E17" s="54">
        <v>33.65</v>
      </c>
      <c r="F17" s="54">
        <f t="shared" si="0"/>
        <v>2161.6139022900002</v>
      </c>
      <c r="G17" s="54">
        <v>0</v>
      </c>
      <c r="H17" s="54">
        <f t="shared" si="1"/>
        <v>0</v>
      </c>
      <c r="I17" s="42">
        <f t="shared" si="2"/>
        <v>2161.6139022900002</v>
      </c>
      <c r="J17" s="38" t="s">
        <v>86</v>
      </c>
    </row>
    <row r="18" spans="1:10" x14ac:dyDescent="0.5">
      <c r="A18" s="29">
        <v>1.9</v>
      </c>
      <c r="B18" s="33" t="s">
        <v>59</v>
      </c>
      <c r="C18" s="34">
        <f>C14+C15</f>
        <v>0.93379161999999993</v>
      </c>
      <c r="D18" s="34" t="s">
        <v>42</v>
      </c>
      <c r="E18" s="54">
        <v>0</v>
      </c>
      <c r="F18" s="54">
        <f t="shared" si="0"/>
        <v>0</v>
      </c>
      <c r="G18" s="54">
        <v>4100</v>
      </c>
      <c r="H18" s="54">
        <f t="shared" si="1"/>
        <v>3828.5456419999996</v>
      </c>
      <c r="I18" s="42">
        <f t="shared" si="2"/>
        <v>3828.5456419999996</v>
      </c>
      <c r="J18" s="28"/>
    </row>
    <row r="19" spans="1:10" x14ac:dyDescent="0.5">
      <c r="A19" s="37">
        <v>1.1000000000000001</v>
      </c>
      <c r="B19" s="33" t="s">
        <v>60</v>
      </c>
      <c r="C19" s="36">
        <f>C16</f>
        <v>1.2074802000000002</v>
      </c>
      <c r="D19" s="36" t="s">
        <v>42</v>
      </c>
      <c r="E19" s="54">
        <v>0</v>
      </c>
      <c r="F19" s="54">
        <f t="shared" si="0"/>
        <v>0</v>
      </c>
      <c r="G19" s="54">
        <v>3300</v>
      </c>
      <c r="H19" s="54">
        <f t="shared" si="1"/>
        <v>3984.6846600000008</v>
      </c>
      <c r="I19" s="42">
        <f t="shared" si="2"/>
        <v>3984.6846600000008</v>
      </c>
      <c r="J19" s="28"/>
    </row>
    <row r="20" spans="1:10" x14ac:dyDescent="0.5">
      <c r="A20" s="62">
        <v>1.1100000000000001</v>
      </c>
      <c r="B20" s="68" t="s">
        <v>61</v>
      </c>
      <c r="C20" s="69">
        <v>149.35</v>
      </c>
      <c r="D20" s="69" t="s">
        <v>17</v>
      </c>
      <c r="E20" s="70">
        <v>0</v>
      </c>
      <c r="F20" s="70">
        <f>C20*E20</f>
        <v>0</v>
      </c>
      <c r="G20" s="70">
        <v>133</v>
      </c>
      <c r="H20" s="70">
        <f>C20*G20</f>
        <v>19863.55</v>
      </c>
      <c r="I20" s="71">
        <f>F20+H20</f>
        <v>19863.55</v>
      </c>
      <c r="J20" s="151" t="s">
        <v>69</v>
      </c>
    </row>
    <row r="21" spans="1:10" x14ac:dyDescent="0.5">
      <c r="A21" s="35">
        <v>1.1200000000000001</v>
      </c>
      <c r="B21" s="33" t="s">
        <v>68</v>
      </c>
      <c r="C21" s="34">
        <f>C20*0.8</f>
        <v>119.48</v>
      </c>
      <c r="D21" s="34" t="s">
        <v>64</v>
      </c>
      <c r="E21" s="54">
        <v>472.9</v>
      </c>
      <c r="F21" s="54">
        <f>C21*E21</f>
        <v>56502.091999999997</v>
      </c>
      <c r="G21" s="54">
        <v>0</v>
      </c>
      <c r="H21" s="54">
        <f>C21*G21</f>
        <v>0</v>
      </c>
      <c r="I21" s="42">
        <f>F21+H21</f>
        <v>56502.091999999997</v>
      </c>
      <c r="J21" s="139"/>
    </row>
    <row r="22" spans="1:10" x14ac:dyDescent="0.5">
      <c r="A22" s="72"/>
      <c r="B22" s="73"/>
      <c r="C22" s="74"/>
      <c r="D22" s="74"/>
      <c r="E22" s="75"/>
      <c r="F22" s="75"/>
      <c r="G22" s="75"/>
      <c r="H22" s="75"/>
      <c r="I22" s="76"/>
      <c r="J22" s="77"/>
    </row>
    <row r="23" spans="1:10" x14ac:dyDescent="0.5">
      <c r="A23" s="72"/>
      <c r="B23" s="73"/>
      <c r="C23" s="74"/>
      <c r="D23" s="74"/>
      <c r="E23" s="75"/>
      <c r="F23" s="75"/>
      <c r="G23" s="75"/>
      <c r="H23" s="75"/>
      <c r="I23" s="76"/>
      <c r="J23" s="77"/>
    </row>
    <row r="24" spans="1:10" x14ac:dyDescent="0.5">
      <c r="A24" s="72"/>
      <c r="B24" s="73"/>
      <c r="C24" s="74"/>
      <c r="D24" s="74"/>
      <c r="E24" s="75"/>
      <c r="F24" s="75"/>
      <c r="G24" s="75"/>
      <c r="H24" s="75"/>
      <c r="I24" s="76"/>
      <c r="J24" s="77"/>
    </row>
    <row r="26" spans="1:10" x14ac:dyDescent="0.5">
      <c r="A26" s="29">
        <v>1.1299999999999999</v>
      </c>
      <c r="B26" s="33" t="s">
        <v>70</v>
      </c>
      <c r="C26" s="34">
        <f>C21*0.3</f>
        <v>35.844000000000001</v>
      </c>
      <c r="D26" s="34" t="s">
        <v>64</v>
      </c>
      <c r="E26" s="54">
        <v>472.9</v>
      </c>
      <c r="F26" s="54">
        <f t="shared" si="0"/>
        <v>16950.6276</v>
      </c>
      <c r="G26" s="54">
        <v>0</v>
      </c>
      <c r="H26" s="54">
        <f t="shared" si="1"/>
        <v>0</v>
      </c>
      <c r="I26" s="42">
        <f t="shared" si="2"/>
        <v>16950.6276</v>
      </c>
      <c r="J26" s="28"/>
    </row>
    <row r="27" spans="1:10" ht="21" customHeight="1" x14ac:dyDescent="0.5">
      <c r="A27" s="138">
        <v>1.1399999999999999</v>
      </c>
      <c r="B27" s="137" t="s">
        <v>72</v>
      </c>
      <c r="C27" s="152">
        <v>0</v>
      </c>
      <c r="D27" s="152" t="s">
        <v>64</v>
      </c>
      <c r="E27" s="142">
        <v>0</v>
      </c>
      <c r="F27" s="142">
        <f t="shared" ref="F27" si="3">C27*E27</f>
        <v>0</v>
      </c>
      <c r="G27" s="142">
        <v>0</v>
      </c>
      <c r="H27" s="142">
        <f t="shared" ref="H27" si="4">C27*G27</f>
        <v>0</v>
      </c>
      <c r="I27" s="140">
        <f t="shared" ref="I27" si="5">F27+H27</f>
        <v>0</v>
      </c>
      <c r="J27" s="139"/>
    </row>
    <row r="28" spans="1:10" ht="21" customHeight="1" x14ac:dyDescent="0.5">
      <c r="A28" s="138"/>
      <c r="B28" s="137"/>
      <c r="C28" s="152"/>
      <c r="D28" s="152"/>
      <c r="E28" s="143"/>
      <c r="F28" s="143"/>
      <c r="G28" s="143"/>
      <c r="H28" s="143"/>
      <c r="I28" s="141"/>
      <c r="J28" s="139"/>
    </row>
    <row r="29" spans="1:10" x14ac:dyDescent="0.5">
      <c r="A29" s="29">
        <v>1.1499999999999999</v>
      </c>
      <c r="B29" s="28" t="s">
        <v>85</v>
      </c>
      <c r="C29" s="54">
        <f>C20*0.25</f>
        <v>37.337499999999999</v>
      </c>
      <c r="D29" s="31" t="s">
        <v>63</v>
      </c>
      <c r="E29" s="54">
        <v>39.25</v>
      </c>
      <c r="F29" s="54">
        <f t="shared" ref="F29" si="6">C29*E29</f>
        <v>1465.496875</v>
      </c>
      <c r="G29" s="54">
        <v>0</v>
      </c>
      <c r="H29" s="54">
        <f t="shared" ref="H29" si="7">C29*G29</f>
        <v>0</v>
      </c>
      <c r="I29" s="42">
        <f t="shared" ref="I29" si="8">F29+H29</f>
        <v>1465.496875</v>
      </c>
      <c r="J29" s="38" t="s">
        <v>87</v>
      </c>
    </row>
    <row r="30" spans="1:10" x14ac:dyDescent="0.5">
      <c r="A30" s="35">
        <v>1.1599999999999999</v>
      </c>
      <c r="B30" s="28" t="s">
        <v>119</v>
      </c>
      <c r="C30" s="54">
        <f>93*0.1*5.24</f>
        <v>48.732000000000006</v>
      </c>
      <c r="D30" s="31" t="s">
        <v>41</v>
      </c>
      <c r="E30" s="54">
        <v>35</v>
      </c>
      <c r="F30" s="54">
        <f t="shared" ref="F30" si="9">C30*E30</f>
        <v>1705.6200000000001</v>
      </c>
      <c r="G30" s="54">
        <v>0</v>
      </c>
      <c r="H30" s="54">
        <f t="shared" ref="H30" si="10">C30*G30</f>
        <v>0</v>
      </c>
      <c r="I30" s="42">
        <f t="shared" ref="I30" si="11">F30+H30</f>
        <v>1705.6200000000001</v>
      </c>
      <c r="J30" s="38" t="s">
        <v>120</v>
      </c>
    </row>
    <row r="31" spans="1:10" x14ac:dyDescent="0.5">
      <c r="A31" s="29">
        <v>1.17</v>
      </c>
      <c r="B31" s="28" t="s">
        <v>71</v>
      </c>
      <c r="C31" s="54">
        <v>66</v>
      </c>
      <c r="D31" s="31" t="s">
        <v>101</v>
      </c>
      <c r="E31" s="54">
        <v>484.87</v>
      </c>
      <c r="F31" s="54">
        <f t="shared" ref="F31:F32" si="12">C31*E31</f>
        <v>32001.420000000002</v>
      </c>
      <c r="G31" s="54">
        <v>0</v>
      </c>
      <c r="H31" s="54">
        <f t="shared" ref="H31:H32" si="13">C31*G31</f>
        <v>0</v>
      </c>
      <c r="I31" s="42">
        <f t="shared" ref="I31:I32" si="14">F31+H31</f>
        <v>32001.420000000002</v>
      </c>
      <c r="J31" s="38" t="s">
        <v>115</v>
      </c>
    </row>
    <row r="32" spans="1:10" x14ac:dyDescent="0.5">
      <c r="A32" s="35">
        <v>1.18</v>
      </c>
      <c r="B32" s="28" t="s">
        <v>73</v>
      </c>
      <c r="C32" s="54">
        <v>44</v>
      </c>
      <c r="D32" s="31" t="s">
        <v>101</v>
      </c>
      <c r="E32" s="54">
        <v>467.76</v>
      </c>
      <c r="F32" s="54">
        <f t="shared" si="12"/>
        <v>20581.439999999999</v>
      </c>
      <c r="G32" s="54">
        <v>0</v>
      </c>
      <c r="H32" s="54">
        <f t="shared" si="13"/>
        <v>0</v>
      </c>
      <c r="I32" s="42">
        <f t="shared" si="14"/>
        <v>20581.439999999999</v>
      </c>
      <c r="J32" s="38" t="s">
        <v>114</v>
      </c>
    </row>
    <row r="33" spans="1:10" x14ac:dyDescent="0.5">
      <c r="A33" s="29">
        <v>1.19</v>
      </c>
      <c r="B33" s="28" t="s">
        <v>74</v>
      </c>
      <c r="C33" s="54">
        <v>137</v>
      </c>
      <c r="D33" s="31" t="s">
        <v>101</v>
      </c>
      <c r="E33" s="54">
        <v>149.47999999999999</v>
      </c>
      <c r="F33" s="54">
        <f t="shared" ref="F33:F50" si="15">C33*E33</f>
        <v>20478.759999999998</v>
      </c>
      <c r="G33" s="54">
        <v>0</v>
      </c>
      <c r="H33" s="54">
        <f t="shared" ref="H33:H49" si="16">C33*G33</f>
        <v>0</v>
      </c>
      <c r="I33" s="42">
        <f t="shared" ref="I33:I50" si="17">F33+H33</f>
        <v>20478.759999999998</v>
      </c>
      <c r="J33" s="38" t="s">
        <v>113</v>
      </c>
    </row>
    <row r="34" spans="1:10" x14ac:dyDescent="0.5">
      <c r="A34" s="35">
        <v>1.2</v>
      </c>
      <c r="B34" s="28" t="s">
        <v>75</v>
      </c>
      <c r="C34" s="54">
        <f>(C31*29.8)+(C32*24.39)+(C33*4.75)</f>
        <v>3690.71</v>
      </c>
      <c r="D34" s="31" t="s">
        <v>63</v>
      </c>
      <c r="E34" s="54">
        <v>0</v>
      </c>
      <c r="F34" s="54">
        <f t="shared" ref="F34" si="18">C34*E34</f>
        <v>0</v>
      </c>
      <c r="G34" s="54">
        <v>10</v>
      </c>
      <c r="H34" s="54">
        <f t="shared" ref="H34" si="19">C34*G34</f>
        <v>36907.1</v>
      </c>
      <c r="I34" s="42">
        <f t="shared" ref="I34" si="20">F34+H34</f>
        <v>36907.1</v>
      </c>
      <c r="J34" s="38" t="s">
        <v>100</v>
      </c>
    </row>
    <row r="35" spans="1:10" x14ac:dyDescent="0.5">
      <c r="A35" s="29">
        <v>1.21</v>
      </c>
      <c r="B35" s="28" t="s">
        <v>118</v>
      </c>
      <c r="C35" s="54">
        <f>(0.25*6*C31)+(0.2*6*C32)+(6*C33)</f>
        <v>973.8</v>
      </c>
      <c r="D35" s="31" t="s">
        <v>17</v>
      </c>
      <c r="E35" s="54">
        <f>(1336.45/225*2)+(605.61/25)</f>
        <v>36.103955555555558</v>
      </c>
      <c r="F35" s="54">
        <f t="shared" ref="F35:F36" si="21">C35*E35</f>
        <v>35158.031920000001</v>
      </c>
      <c r="G35" s="54">
        <v>35</v>
      </c>
      <c r="H35" s="54">
        <f t="shared" ref="H35" si="22">C35*G35</f>
        <v>34083</v>
      </c>
      <c r="I35" s="42">
        <f t="shared" ref="I35" si="23">F35+H35</f>
        <v>69241.031920000009</v>
      </c>
      <c r="J35" s="38" t="s">
        <v>139</v>
      </c>
    </row>
    <row r="36" spans="1:10" x14ac:dyDescent="0.5">
      <c r="A36" s="109">
        <v>1.22</v>
      </c>
      <c r="B36" s="28" t="s">
        <v>213</v>
      </c>
      <c r="C36" s="54">
        <v>11.7</v>
      </c>
      <c r="D36" s="31" t="s">
        <v>102</v>
      </c>
      <c r="E36" s="54">
        <v>644.19000000000005</v>
      </c>
      <c r="F36" s="54">
        <f t="shared" si="21"/>
        <v>7537.0230000000001</v>
      </c>
      <c r="G36" s="54">
        <v>0</v>
      </c>
      <c r="H36" s="54">
        <f t="shared" ref="H36" si="24">C36*G36</f>
        <v>0</v>
      </c>
      <c r="I36" s="42">
        <f t="shared" ref="I36" si="25">F36+H36</f>
        <v>7537.0230000000001</v>
      </c>
      <c r="J36" s="38"/>
    </row>
    <row r="37" spans="1:10" x14ac:dyDescent="0.5">
      <c r="A37" s="133" t="s">
        <v>116</v>
      </c>
      <c r="B37" s="134"/>
      <c r="C37" s="134"/>
      <c r="D37" s="134"/>
      <c r="E37" s="134"/>
      <c r="F37" s="134"/>
      <c r="G37" s="134"/>
      <c r="H37" s="135"/>
      <c r="I37" s="59">
        <f>SUM(I10:I35)</f>
        <v>411943.0933755124</v>
      </c>
      <c r="J37" s="38"/>
    </row>
    <row r="38" spans="1:10" x14ac:dyDescent="0.5">
      <c r="A38" s="79"/>
      <c r="B38" s="79"/>
      <c r="C38" s="79"/>
      <c r="D38" s="79"/>
      <c r="E38" s="79"/>
      <c r="F38" s="79"/>
      <c r="G38" s="79"/>
      <c r="H38" s="79"/>
      <c r="I38" s="80"/>
      <c r="J38" s="81"/>
    </row>
    <row r="39" spans="1:10" x14ac:dyDescent="0.5">
      <c r="A39" s="79"/>
      <c r="B39" s="79"/>
      <c r="C39" s="79"/>
      <c r="D39" s="79"/>
      <c r="E39" s="79"/>
      <c r="F39" s="79"/>
      <c r="G39" s="79"/>
      <c r="H39" s="79"/>
      <c r="I39" s="80"/>
      <c r="J39" s="81"/>
    </row>
    <row r="40" spans="1:10" x14ac:dyDescent="0.5">
      <c r="A40" s="79"/>
      <c r="B40" s="79"/>
      <c r="C40" s="79"/>
      <c r="D40" s="79"/>
      <c r="E40" s="79"/>
      <c r="F40" s="79"/>
      <c r="G40" s="79"/>
      <c r="H40" s="79"/>
      <c r="I40" s="80"/>
      <c r="J40" s="81"/>
    </row>
    <row r="41" spans="1:10" x14ac:dyDescent="0.5">
      <c r="A41" s="79"/>
      <c r="B41" s="79"/>
      <c r="C41" s="79"/>
      <c r="D41" s="79"/>
      <c r="E41" s="79"/>
      <c r="F41" s="79"/>
      <c r="G41" s="79"/>
      <c r="H41" s="79"/>
      <c r="I41" s="80"/>
      <c r="J41" s="81"/>
    </row>
    <row r="42" spans="1:10" x14ac:dyDescent="0.5">
      <c r="A42" s="79"/>
      <c r="B42" s="79"/>
      <c r="C42" s="79"/>
      <c r="D42" s="79"/>
      <c r="E42" s="79"/>
      <c r="F42" s="79"/>
      <c r="G42" s="79"/>
      <c r="H42" s="79"/>
      <c r="I42" s="80"/>
      <c r="J42" s="81"/>
    </row>
    <row r="43" spans="1:10" x14ac:dyDescent="0.5">
      <c r="A43" s="78">
        <v>2</v>
      </c>
      <c r="B43" s="148" t="s">
        <v>117</v>
      </c>
      <c r="C43" s="149"/>
      <c r="D43" s="149"/>
      <c r="E43" s="149"/>
      <c r="F43" s="149"/>
      <c r="G43" s="149"/>
      <c r="H43" s="149"/>
      <c r="I43" s="149"/>
      <c r="J43" s="150"/>
    </row>
    <row r="44" spans="1:10" x14ac:dyDescent="0.5">
      <c r="A44" s="60">
        <v>2.1</v>
      </c>
      <c r="B44" s="28" t="s">
        <v>76</v>
      </c>
      <c r="C44" s="54">
        <v>2020</v>
      </c>
      <c r="D44" s="31" t="s">
        <v>44</v>
      </c>
      <c r="E44" s="54">
        <v>27</v>
      </c>
      <c r="F44" s="54">
        <f t="shared" ref="F44" si="26">C44*E44</f>
        <v>54540</v>
      </c>
      <c r="G44" s="54">
        <v>0</v>
      </c>
      <c r="H44" s="54">
        <f t="shared" ref="H44" si="27">C44*G44</f>
        <v>0</v>
      </c>
      <c r="I44" s="42">
        <f t="shared" ref="I44" si="28">F44+H44</f>
        <v>54540</v>
      </c>
      <c r="J44" s="38" t="s">
        <v>121</v>
      </c>
    </row>
    <row r="45" spans="1:10" x14ac:dyDescent="0.5">
      <c r="A45" s="29">
        <v>2.2000000000000002</v>
      </c>
      <c r="B45" s="28" t="s">
        <v>77</v>
      </c>
      <c r="C45" s="54">
        <f>(2*3.25*18)+(2*3.5*3.1)+(2*2.75*14)</f>
        <v>215.7</v>
      </c>
      <c r="D45" s="31" t="s">
        <v>17</v>
      </c>
      <c r="E45" s="54">
        <v>0</v>
      </c>
      <c r="F45" s="54">
        <f t="shared" si="15"/>
        <v>0</v>
      </c>
      <c r="G45" s="54">
        <v>74</v>
      </c>
      <c r="H45" s="54">
        <f t="shared" si="16"/>
        <v>15961.8</v>
      </c>
      <c r="I45" s="42">
        <f t="shared" si="17"/>
        <v>15961.8</v>
      </c>
      <c r="J45" s="28"/>
    </row>
    <row r="46" spans="1:10" x14ac:dyDescent="0.5">
      <c r="A46" s="60">
        <v>2.2999999999999998</v>
      </c>
      <c r="B46" s="28" t="s">
        <v>78</v>
      </c>
      <c r="C46" s="54">
        <v>2</v>
      </c>
      <c r="D46" s="31" t="s">
        <v>44</v>
      </c>
      <c r="E46" s="54">
        <v>76</v>
      </c>
      <c r="F46" s="54">
        <f t="shared" si="15"/>
        <v>152</v>
      </c>
      <c r="G46" s="54">
        <v>0</v>
      </c>
      <c r="H46" s="54">
        <f t="shared" si="16"/>
        <v>0</v>
      </c>
      <c r="I46" s="42">
        <f t="shared" si="17"/>
        <v>152</v>
      </c>
      <c r="J46" s="28"/>
    </row>
    <row r="47" spans="1:10" x14ac:dyDescent="0.5">
      <c r="A47" s="29">
        <v>2.4</v>
      </c>
      <c r="B47" s="28" t="s">
        <v>79</v>
      </c>
      <c r="C47" s="54">
        <v>50</v>
      </c>
      <c r="D47" s="31" t="s">
        <v>44</v>
      </c>
      <c r="E47" s="54">
        <v>60</v>
      </c>
      <c r="F47" s="54">
        <f t="shared" si="15"/>
        <v>3000</v>
      </c>
      <c r="G47" s="54">
        <v>0</v>
      </c>
      <c r="H47" s="54">
        <f t="shared" si="16"/>
        <v>0</v>
      </c>
      <c r="I47" s="42">
        <f t="shared" si="17"/>
        <v>3000</v>
      </c>
      <c r="J47" s="28"/>
    </row>
    <row r="48" spans="1:10" x14ac:dyDescent="0.5">
      <c r="A48" s="60">
        <v>2.5</v>
      </c>
      <c r="B48" s="28" t="s">
        <v>80</v>
      </c>
      <c r="C48" s="54">
        <v>70</v>
      </c>
      <c r="D48" s="31" t="s">
        <v>44</v>
      </c>
      <c r="E48" s="54">
        <v>62</v>
      </c>
      <c r="F48" s="54">
        <f t="shared" si="15"/>
        <v>4340</v>
      </c>
      <c r="G48" s="54">
        <v>0</v>
      </c>
      <c r="H48" s="54">
        <f t="shared" si="16"/>
        <v>0</v>
      </c>
      <c r="I48" s="42">
        <f t="shared" si="17"/>
        <v>4340</v>
      </c>
      <c r="J48" s="28"/>
    </row>
    <row r="49" spans="1:10" x14ac:dyDescent="0.5">
      <c r="A49" s="29">
        <v>2.6</v>
      </c>
      <c r="B49" s="28" t="s">
        <v>81</v>
      </c>
      <c r="C49" s="54">
        <v>50</v>
      </c>
      <c r="D49" s="31" t="s">
        <v>102</v>
      </c>
      <c r="E49" s="54">
        <v>100</v>
      </c>
      <c r="F49" s="54">
        <f t="shared" si="15"/>
        <v>5000</v>
      </c>
      <c r="G49" s="54">
        <v>0</v>
      </c>
      <c r="H49" s="54">
        <f t="shared" si="16"/>
        <v>0</v>
      </c>
      <c r="I49" s="42">
        <f t="shared" si="17"/>
        <v>5000</v>
      </c>
      <c r="J49" s="31" t="s">
        <v>122</v>
      </c>
    </row>
    <row r="50" spans="1:10" x14ac:dyDescent="0.5">
      <c r="A50" s="60">
        <v>2.7</v>
      </c>
      <c r="B50" s="28" t="s">
        <v>126</v>
      </c>
      <c r="C50" s="54">
        <v>4100</v>
      </c>
      <c r="D50" s="31" t="s">
        <v>123</v>
      </c>
      <c r="E50" s="54">
        <v>2</v>
      </c>
      <c r="F50" s="54">
        <f t="shared" si="15"/>
        <v>8200</v>
      </c>
      <c r="G50" s="54">
        <v>0</v>
      </c>
      <c r="H50" s="54">
        <f t="shared" ref="H50" si="29">C50*G50</f>
        <v>0</v>
      </c>
      <c r="I50" s="42">
        <f t="shared" si="17"/>
        <v>8200</v>
      </c>
      <c r="J50" s="28"/>
    </row>
    <row r="51" spans="1:10" x14ac:dyDescent="0.5">
      <c r="A51" s="62">
        <v>2.8</v>
      </c>
      <c r="B51" s="28" t="s">
        <v>124</v>
      </c>
      <c r="C51" s="54">
        <v>23</v>
      </c>
      <c r="D51" s="31" t="s">
        <v>44</v>
      </c>
      <c r="E51" s="54">
        <v>280</v>
      </c>
      <c r="F51" s="54">
        <f t="shared" ref="F51" si="30">C51*E51</f>
        <v>6440</v>
      </c>
      <c r="G51" s="54">
        <v>0</v>
      </c>
      <c r="H51" s="54">
        <f t="shared" ref="H51" si="31">C51*G51</f>
        <v>0</v>
      </c>
      <c r="I51" s="42">
        <f t="shared" ref="I51" si="32">F51+H51</f>
        <v>6440</v>
      </c>
      <c r="J51" s="28"/>
    </row>
    <row r="52" spans="1:10" x14ac:dyDescent="0.5">
      <c r="A52" s="60">
        <v>2.9</v>
      </c>
      <c r="B52" s="28" t="s">
        <v>125</v>
      </c>
      <c r="C52" s="54">
        <v>23</v>
      </c>
      <c r="D52" s="31" t="s">
        <v>44</v>
      </c>
      <c r="E52" s="54">
        <v>200</v>
      </c>
      <c r="F52" s="54">
        <f t="shared" ref="F52:F67" si="33">C52*E52</f>
        <v>4600</v>
      </c>
      <c r="G52" s="54">
        <v>0</v>
      </c>
      <c r="H52" s="54">
        <f t="shared" ref="H52:H64" si="34">C52*G52</f>
        <v>0</v>
      </c>
      <c r="I52" s="42">
        <f t="shared" ref="I52:I64" si="35">F52+H52</f>
        <v>4600</v>
      </c>
      <c r="J52" s="28"/>
    </row>
    <row r="53" spans="1:10" x14ac:dyDescent="0.5">
      <c r="A53" s="37">
        <v>2.1</v>
      </c>
      <c r="B53" s="28" t="s">
        <v>127</v>
      </c>
      <c r="C53" s="54">
        <v>89</v>
      </c>
      <c r="D53" s="31" t="s">
        <v>102</v>
      </c>
      <c r="E53" s="54">
        <v>0</v>
      </c>
      <c r="F53" s="54">
        <f t="shared" si="33"/>
        <v>0</v>
      </c>
      <c r="G53" s="54">
        <v>73</v>
      </c>
      <c r="H53" s="54">
        <f t="shared" si="34"/>
        <v>6497</v>
      </c>
      <c r="I53" s="42">
        <f t="shared" si="35"/>
        <v>6497</v>
      </c>
      <c r="J53" s="28"/>
    </row>
    <row r="54" spans="1:10" x14ac:dyDescent="0.5">
      <c r="A54" s="83">
        <v>2.11</v>
      </c>
      <c r="B54" s="84" t="s">
        <v>128</v>
      </c>
      <c r="C54" s="70">
        <v>180</v>
      </c>
      <c r="D54" s="88" t="s">
        <v>17</v>
      </c>
      <c r="E54" s="70">
        <v>122.1</v>
      </c>
      <c r="F54" s="70">
        <f>C54*E54</f>
        <v>21978</v>
      </c>
      <c r="G54" s="70">
        <v>84</v>
      </c>
      <c r="H54" s="70">
        <f>C54*G54</f>
        <v>15120</v>
      </c>
      <c r="I54" s="71">
        <f>F54+H54</f>
        <v>37098</v>
      </c>
      <c r="J54" s="84"/>
    </row>
    <row r="55" spans="1:10" x14ac:dyDescent="0.5">
      <c r="A55" s="35">
        <v>2.12</v>
      </c>
      <c r="B55" s="28" t="s">
        <v>129</v>
      </c>
      <c r="C55" s="54">
        <v>31</v>
      </c>
      <c r="D55" s="31" t="s">
        <v>17</v>
      </c>
      <c r="E55" s="54">
        <v>246.18</v>
      </c>
      <c r="F55" s="54">
        <f>C55*E55</f>
        <v>7631.58</v>
      </c>
      <c r="G55" s="54">
        <v>153</v>
      </c>
      <c r="H55" s="54">
        <f>C55*G55</f>
        <v>4743</v>
      </c>
      <c r="I55" s="42">
        <f>F55+H55</f>
        <v>12374.58</v>
      </c>
      <c r="J55" s="28"/>
    </row>
    <row r="56" spans="1:10" x14ac:dyDescent="0.5">
      <c r="A56" s="72"/>
      <c r="B56" s="77"/>
      <c r="C56" s="75"/>
      <c r="D56" s="89"/>
      <c r="E56" s="75"/>
      <c r="F56" s="75"/>
      <c r="G56" s="75"/>
      <c r="H56" s="75"/>
      <c r="I56" s="76"/>
      <c r="J56" s="77"/>
    </row>
    <row r="57" spans="1:10" x14ac:dyDescent="0.5">
      <c r="A57" s="72"/>
      <c r="B57" s="77"/>
      <c r="C57" s="75"/>
      <c r="D57" s="89"/>
      <c r="E57" s="75"/>
      <c r="F57" s="75"/>
      <c r="G57" s="75"/>
      <c r="H57" s="75"/>
      <c r="I57" s="76"/>
      <c r="J57" s="77"/>
    </row>
    <row r="58" spans="1:10" x14ac:dyDescent="0.5">
      <c r="A58" s="72"/>
      <c r="B58" s="77"/>
      <c r="C58" s="75"/>
      <c r="D58" s="89"/>
      <c r="E58" s="75"/>
      <c r="F58" s="75"/>
      <c r="G58" s="75"/>
      <c r="H58" s="75"/>
      <c r="I58" s="76"/>
      <c r="J58" s="77"/>
    </row>
    <row r="59" spans="1:10" x14ac:dyDescent="0.5">
      <c r="A59" s="72"/>
      <c r="B59" s="77"/>
      <c r="C59" s="75"/>
      <c r="D59" s="89"/>
      <c r="E59" s="75"/>
      <c r="F59" s="75"/>
      <c r="G59" s="75"/>
      <c r="H59" s="75"/>
      <c r="I59" s="76"/>
      <c r="J59" s="77"/>
    </row>
    <row r="60" spans="1:10" x14ac:dyDescent="0.5">
      <c r="A60" s="35">
        <v>2.13</v>
      </c>
      <c r="B60" s="28" t="s">
        <v>130</v>
      </c>
      <c r="C60" s="54">
        <v>58</v>
      </c>
      <c r="D60" s="31" t="s">
        <v>102</v>
      </c>
      <c r="E60" s="54">
        <v>86.69</v>
      </c>
      <c r="F60" s="54">
        <f t="shared" si="33"/>
        <v>5028.0199999999995</v>
      </c>
      <c r="G60" s="54">
        <v>44</v>
      </c>
      <c r="H60" s="54">
        <f t="shared" si="34"/>
        <v>2552</v>
      </c>
      <c r="I60" s="42">
        <f t="shared" si="35"/>
        <v>7580.0199999999995</v>
      </c>
      <c r="J60" s="28"/>
    </row>
    <row r="61" spans="1:10" x14ac:dyDescent="0.5">
      <c r="A61" s="35">
        <v>2.14</v>
      </c>
      <c r="B61" s="28" t="s">
        <v>131</v>
      </c>
      <c r="C61" s="54">
        <v>48</v>
      </c>
      <c r="D61" s="31" t="s">
        <v>17</v>
      </c>
      <c r="E61" s="54">
        <v>70.069999999999993</v>
      </c>
      <c r="F61" s="54">
        <f t="shared" si="33"/>
        <v>3363.3599999999997</v>
      </c>
      <c r="G61" s="54">
        <v>100</v>
      </c>
      <c r="H61" s="54">
        <f t="shared" si="34"/>
        <v>4800</v>
      </c>
      <c r="I61" s="42">
        <f t="shared" si="35"/>
        <v>8163.36</v>
      </c>
      <c r="J61" s="28"/>
    </row>
    <row r="62" spans="1:10" x14ac:dyDescent="0.5">
      <c r="A62" s="35">
        <v>2.15</v>
      </c>
      <c r="B62" s="28" t="s">
        <v>132</v>
      </c>
      <c r="C62" s="54">
        <v>0</v>
      </c>
      <c r="D62" s="31" t="s">
        <v>17</v>
      </c>
      <c r="E62" s="54">
        <v>70.069999999999993</v>
      </c>
      <c r="F62" s="54">
        <f t="shared" si="33"/>
        <v>0</v>
      </c>
      <c r="G62" s="54">
        <v>82</v>
      </c>
      <c r="H62" s="54">
        <f t="shared" si="34"/>
        <v>0</v>
      </c>
      <c r="I62" s="42">
        <f t="shared" si="35"/>
        <v>0</v>
      </c>
      <c r="J62" s="28"/>
    </row>
    <row r="63" spans="1:10" x14ac:dyDescent="0.5">
      <c r="A63" s="35">
        <v>2.16</v>
      </c>
      <c r="B63" s="28" t="s">
        <v>133</v>
      </c>
      <c r="C63" s="54">
        <v>36</v>
      </c>
      <c r="D63" s="31" t="s">
        <v>17</v>
      </c>
      <c r="E63" s="54">
        <v>70.069999999999993</v>
      </c>
      <c r="F63" s="54">
        <f t="shared" si="33"/>
        <v>2522.5199999999995</v>
      </c>
      <c r="G63" s="54">
        <v>95</v>
      </c>
      <c r="H63" s="54">
        <f t="shared" si="34"/>
        <v>3420</v>
      </c>
      <c r="I63" s="42">
        <f t="shared" si="35"/>
        <v>5942.5199999999995</v>
      </c>
      <c r="J63" s="28"/>
    </row>
    <row r="64" spans="1:10" x14ac:dyDescent="0.5">
      <c r="A64" s="35">
        <v>2.17</v>
      </c>
      <c r="B64" s="28" t="s">
        <v>134</v>
      </c>
      <c r="C64" s="54">
        <v>231</v>
      </c>
      <c r="D64" s="31" t="s">
        <v>17</v>
      </c>
      <c r="E64" s="54">
        <v>182.24</v>
      </c>
      <c r="F64" s="54">
        <f t="shared" si="33"/>
        <v>42097.440000000002</v>
      </c>
      <c r="G64" s="54">
        <v>166</v>
      </c>
      <c r="H64" s="54">
        <f t="shared" si="34"/>
        <v>38346</v>
      </c>
      <c r="I64" s="42">
        <f t="shared" si="35"/>
        <v>80443.44</v>
      </c>
      <c r="J64" s="28"/>
    </row>
    <row r="65" spans="1:10" x14ac:dyDescent="0.5">
      <c r="A65" s="37">
        <v>2.1800000000000002</v>
      </c>
      <c r="B65" s="28" t="s">
        <v>135</v>
      </c>
      <c r="C65" s="54">
        <v>89</v>
      </c>
      <c r="D65" s="31" t="s">
        <v>17</v>
      </c>
      <c r="E65" s="54">
        <v>158.88</v>
      </c>
      <c r="F65" s="54">
        <f t="shared" si="33"/>
        <v>14140.32</v>
      </c>
      <c r="G65" s="54">
        <v>158</v>
      </c>
      <c r="H65" s="54">
        <f t="shared" ref="H65:H67" si="36">C65*G65</f>
        <v>14062</v>
      </c>
      <c r="I65" s="42">
        <f t="shared" ref="I65:I67" si="37">F65+H65</f>
        <v>28202.32</v>
      </c>
      <c r="J65" s="28"/>
    </row>
    <row r="66" spans="1:10" x14ac:dyDescent="0.5">
      <c r="A66" s="37">
        <v>2.19</v>
      </c>
      <c r="B66" s="28" t="s">
        <v>207</v>
      </c>
      <c r="C66" s="54">
        <v>48</v>
      </c>
      <c r="D66" s="31" t="s">
        <v>17</v>
      </c>
      <c r="E66" s="54">
        <v>35</v>
      </c>
      <c r="F66" s="54">
        <f t="shared" si="33"/>
        <v>1680</v>
      </c>
      <c r="G66" s="54">
        <v>30</v>
      </c>
      <c r="H66" s="54">
        <f t="shared" si="36"/>
        <v>1440</v>
      </c>
      <c r="I66" s="42">
        <f t="shared" si="37"/>
        <v>3120</v>
      </c>
      <c r="J66" s="38" t="s">
        <v>139</v>
      </c>
    </row>
    <row r="67" spans="1:10" x14ac:dyDescent="0.5">
      <c r="A67" s="65">
        <v>2.2000000000000002</v>
      </c>
      <c r="B67" s="28" t="s">
        <v>136</v>
      </c>
      <c r="C67" s="54">
        <v>9.6</v>
      </c>
      <c r="D67" s="31" t="s">
        <v>17</v>
      </c>
      <c r="E67" s="54">
        <v>2200</v>
      </c>
      <c r="F67" s="54">
        <f t="shared" si="33"/>
        <v>21120</v>
      </c>
      <c r="G67" s="54">
        <v>198</v>
      </c>
      <c r="H67" s="54">
        <f t="shared" si="36"/>
        <v>1900.8</v>
      </c>
      <c r="I67" s="42">
        <f t="shared" si="37"/>
        <v>23020.799999999999</v>
      </c>
      <c r="J67" s="28"/>
    </row>
    <row r="68" spans="1:10" x14ac:dyDescent="0.5">
      <c r="A68" s="65">
        <v>2.21</v>
      </c>
      <c r="B68" s="28" t="s">
        <v>137</v>
      </c>
      <c r="C68" s="54">
        <v>240</v>
      </c>
      <c r="D68" s="31" t="s">
        <v>138</v>
      </c>
      <c r="E68" s="54">
        <v>80</v>
      </c>
      <c r="F68" s="54">
        <f t="shared" ref="F68" si="38">C68*E68</f>
        <v>19200</v>
      </c>
      <c r="G68" s="54">
        <v>10</v>
      </c>
      <c r="H68" s="54">
        <f t="shared" ref="H68:H79" si="39">C68*G68</f>
        <v>2400</v>
      </c>
      <c r="I68" s="42">
        <f t="shared" ref="I68:I71" si="40">F68+H68</f>
        <v>21600</v>
      </c>
      <c r="J68" s="28"/>
    </row>
    <row r="69" spans="1:10" x14ac:dyDescent="0.5">
      <c r="A69" s="65">
        <v>2.2200000000000002</v>
      </c>
      <c r="B69" s="28" t="s">
        <v>145</v>
      </c>
      <c r="C69" s="54">
        <v>2</v>
      </c>
      <c r="D69" s="31" t="s">
        <v>146</v>
      </c>
      <c r="E69" s="54"/>
      <c r="F69" s="54"/>
      <c r="G69" s="54"/>
      <c r="H69" s="54"/>
      <c r="I69" s="42"/>
      <c r="J69" s="31"/>
    </row>
    <row r="70" spans="1:10" x14ac:dyDescent="0.5">
      <c r="A70" s="85"/>
      <c r="B70" s="28" t="s">
        <v>140</v>
      </c>
      <c r="C70" s="54">
        <v>12</v>
      </c>
      <c r="D70" s="31" t="s">
        <v>102</v>
      </c>
      <c r="E70" s="54">
        <v>112</v>
      </c>
      <c r="F70" s="54">
        <f t="shared" ref="F70:F89" si="41">C70*E70</f>
        <v>1344</v>
      </c>
      <c r="G70" s="54">
        <v>37</v>
      </c>
      <c r="H70" s="54">
        <f t="shared" si="39"/>
        <v>444</v>
      </c>
      <c r="I70" s="42">
        <f t="shared" si="40"/>
        <v>1788</v>
      </c>
      <c r="J70" s="28"/>
    </row>
    <row r="71" spans="1:10" x14ac:dyDescent="0.5">
      <c r="A71" s="84"/>
      <c r="B71" s="28" t="s">
        <v>141</v>
      </c>
      <c r="C71" s="54">
        <v>12</v>
      </c>
      <c r="D71" s="31" t="s">
        <v>102</v>
      </c>
      <c r="E71" s="54">
        <v>130</v>
      </c>
      <c r="F71" s="54">
        <f t="shared" si="41"/>
        <v>1560</v>
      </c>
      <c r="G71" s="54">
        <v>35</v>
      </c>
      <c r="H71" s="54">
        <f t="shared" si="39"/>
        <v>420</v>
      </c>
      <c r="I71" s="42">
        <f t="shared" si="40"/>
        <v>1980</v>
      </c>
      <c r="J71" s="28"/>
    </row>
    <row r="72" spans="1:10" x14ac:dyDescent="0.5">
      <c r="A72" s="77"/>
      <c r="B72" s="77"/>
      <c r="C72" s="75"/>
      <c r="D72" s="89"/>
      <c r="E72" s="75"/>
      <c r="F72" s="75"/>
      <c r="G72" s="75"/>
      <c r="H72" s="75"/>
      <c r="I72" s="76"/>
      <c r="J72" s="77"/>
    </row>
    <row r="73" spans="1:10" x14ac:dyDescent="0.5">
      <c r="A73" s="77"/>
      <c r="B73" s="77"/>
      <c r="C73" s="75"/>
      <c r="D73" s="89"/>
      <c r="E73" s="75"/>
      <c r="F73" s="75"/>
      <c r="G73" s="75"/>
      <c r="H73" s="75"/>
      <c r="I73" s="76"/>
      <c r="J73" s="77"/>
    </row>
    <row r="74" spans="1:10" x14ac:dyDescent="0.5">
      <c r="A74" s="77"/>
      <c r="B74" s="77"/>
      <c r="C74" s="75"/>
      <c r="D74" s="89"/>
      <c r="E74" s="75"/>
      <c r="F74" s="75"/>
      <c r="G74" s="75"/>
      <c r="H74" s="75"/>
      <c r="I74" s="76"/>
      <c r="J74" s="77"/>
    </row>
    <row r="75" spans="1:10" x14ac:dyDescent="0.5">
      <c r="A75" s="77"/>
      <c r="B75" s="77"/>
      <c r="C75" s="75"/>
      <c r="D75" s="89"/>
      <c r="E75" s="75"/>
      <c r="F75" s="75"/>
      <c r="G75" s="75"/>
      <c r="H75" s="75"/>
      <c r="I75" s="76"/>
      <c r="J75" s="77"/>
    </row>
    <row r="76" spans="1:10" x14ac:dyDescent="0.5">
      <c r="A76" s="77"/>
      <c r="B76" s="77"/>
      <c r="C76" s="75"/>
      <c r="D76" s="89"/>
      <c r="E76" s="75"/>
      <c r="F76" s="75"/>
      <c r="G76" s="75"/>
      <c r="H76" s="75"/>
      <c r="I76" s="76"/>
      <c r="J76" s="77"/>
    </row>
    <row r="77" spans="1:10" x14ac:dyDescent="0.5">
      <c r="A77" s="86"/>
      <c r="B77" s="84" t="s">
        <v>142</v>
      </c>
      <c r="C77" s="70">
        <v>2</v>
      </c>
      <c r="D77" s="88" t="s">
        <v>146</v>
      </c>
      <c r="E77" s="70">
        <v>79</v>
      </c>
      <c r="F77" s="70">
        <f t="shared" si="41"/>
        <v>158</v>
      </c>
      <c r="G77" s="70">
        <v>22</v>
      </c>
      <c r="H77" s="70">
        <f t="shared" si="39"/>
        <v>44</v>
      </c>
      <c r="I77" s="42">
        <f t="shared" ref="I77:I89" si="42">F77+H77</f>
        <v>202</v>
      </c>
      <c r="J77" s="84"/>
    </row>
    <row r="78" spans="1:10" x14ac:dyDescent="0.5">
      <c r="A78" s="86"/>
      <c r="B78" s="28" t="s">
        <v>143</v>
      </c>
      <c r="C78" s="54">
        <v>2</v>
      </c>
      <c r="D78" s="31" t="s">
        <v>146</v>
      </c>
      <c r="E78" s="54">
        <v>1315</v>
      </c>
      <c r="F78" s="54">
        <f t="shared" si="41"/>
        <v>2630</v>
      </c>
      <c r="G78" s="54">
        <v>52</v>
      </c>
      <c r="H78" s="54">
        <f t="shared" si="39"/>
        <v>104</v>
      </c>
      <c r="I78" s="42">
        <f t="shared" si="42"/>
        <v>2734</v>
      </c>
      <c r="J78" s="28"/>
    </row>
    <row r="79" spans="1:10" x14ac:dyDescent="0.5">
      <c r="A79" s="84"/>
      <c r="B79" s="28" t="s">
        <v>144</v>
      </c>
      <c r="C79" s="54">
        <v>45</v>
      </c>
      <c r="D79" s="31" t="s">
        <v>138</v>
      </c>
      <c r="E79" s="54">
        <v>37</v>
      </c>
      <c r="F79" s="54">
        <f t="shared" si="41"/>
        <v>1665</v>
      </c>
      <c r="G79" s="54">
        <v>11</v>
      </c>
      <c r="H79" s="54">
        <f t="shared" si="39"/>
        <v>495</v>
      </c>
      <c r="I79" s="42">
        <f t="shared" si="42"/>
        <v>2160</v>
      </c>
      <c r="J79" s="28"/>
    </row>
    <row r="80" spans="1:10" x14ac:dyDescent="0.5">
      <c r="A80" s="37">
        <v>2.23</v>
      </c>
      <c r="B80" s="28" t="s">
        <v>147</v>
      </c>
      <c r="C80" s="54">
        <v>10</v>
      </c>
      <c r="D80" s="31" t="s">
        <v>146</v>
      </c>
      <c r="E80" s="54">
        <v>950</v>
      </c>
      <c r="F80" s="54">
        <f t="shared" si="41"/>
        <v>9500</v>
      </c>
      <c r="G80" s="54">
        <v>100</v>
      </c>
      <c r="H80" s="54">
        <f t="shared" ref="H80:H84" si="43">C80*G80</f>
        <v>1000</v>
      </c>
      <c r="I80" s="42">
        <f t="shared" si="42"/>
        <v>10500</v>
      </c>
      <c r="J80" s="28"/>
    </row>
    <row r="81" spans="1:10" x14ac:dyDescent="0.5">
      <c r="A81" s="37">
        <v>2.2400000000000002</v>
      </c>
      <c r="B81" s="28" t="s">
        <v>148</v>
      </c>
      <c r="C81" s="54">
        <v>10</v>
      </c>
      <c r="D81" s="31" t="s">
        <v>146</v>
      </c>
      <c r="E81" s="54">
        <v>5000</v>
      </c>
      <c r="F81" s="54">
        <f t="shared" si="41"/>
        <v>50000</v>
      </c>
      <c r="G81" s="54">
        <v>105</v>
      </c>
      <c r="H81" s="54">
        <f t="shared" si="43"/>
        <v>1050</v>
      </c>
      <c r="I81" s="42">
        <f t="shared" si="42"/>
        <v>51050</v>
      </c>
      <c r="J81" s="28"/>
    </row>
    <row r="82" spans="1:10" x14ac:dyDescent="0.5">
      <c r="A82" s="65">
        <v>2.25</v>
      </c>
      <c r="B82" s="28" t="s">
        <v>149</v>
      </c>
      <c r="C82" s="54">
        <v>10</v>
      </c>
      <c r="D82" s="31" t="s">
        <v>146</v>
      </c>
      <c r="E82" s="54">
        <v>320</v>
      </c>
      <c r="F82" s="54">
        <f t="shared" si="41"/>
        <v>3200</v>
      </c>
      <c r="G82" s="54">
        <v>100</v>
      </c>
      <c r="H82" s="54">
        <f t="shared" si="43"/>
        <v>1000</v>
      </c>
      <c r="I82" s="42">
        <f t="shared" si="42"/>
        <v>4200</v>
      </c>
      <c r="J82" s="28"/>
    </row>
    <row r="83" spans="1:10" x14ac:dyDescent="0.5">
      <c r="A83" s="65">
        <v>2.2599999999999998</v>
      </c>
      <c r="B83" s="28" t="s">
        <v>150</v>
      </c>
      <c r="C83" s="54">
        <v>40</v>
      </c>
      <c r="D83" s="31" t="s">
        <v>146</v>
      </c>
      <c r="E83" s="54">
        <v>60</v>
      </c>
      <c r="F83" s="54">
        <f t="shared" si="41"/>
        <v>2400</v>
      </c>
      <c r="G83" s="54">
        <v>35</v>
      </c>
      <c r="H83" s="54">
        <f t="shared" si="43"/>
        <v>1400</v>
      </c>
      <c r="I83" s="42">
        <f t="shared" si="42"/>
        <v>3800</v>
      </c>
      <c r="J83" s="28"/>
    </row>
    <row r="84" spans="1:10" x14ac:dyDescent="0.5">
      <c r="A84" s="65">
        <v>2.27</v>
      </c>
      <c r="B84" s="28" t="s">
        <v>151</v>
      </c>
      <c r="C84" s="54">
        <v>10</v>
      </c>
      <c r="D84" s="31" t="s">
        <v>146</v>
      </c>
      <c r="E84" s="54">
        <v>55</v>
      </c>
      <c r="F84" s="54">
        <f t="shared" si="41"/>
        <v>550</v>
      </c>
      <c r="G84" s="54">
        <v>0</v>
      </c>
      <c r="H84" s="54">
        <f t="shared" si="43"/>
        <v>0</v>
      </c>
      <c r="I84" s="42">
        <f t="shared" si="42"/>
        <v>550</v>
      </c>
      <c r="J84" s="28"/>
    </row>
    <row r="85" spans="1:10" x14ac:dyDescent="0.5">
      <c r="A85" s="65">
        <v>2.2799999999999998</v>
      </c>
      <c r="B85" s="28" t="s">
        <v>152</v>
      </c>
      <c r="C85" s="54">
        <v>6</v>
      </c>
      <c r="D85" s="31" t="s">
        <v>146</v>
      </c>
      <c r="E85" s="54">
        <v>1200</v>
      </c>
      <c r="F85" s="54">
        <f t="shared" si="41"/>
        <v>7200</v>
      </c>
      <c r="G85" s="54">
        <v>450</v>
      </c>
      <c r="H85" s="54">
        <f t="shared" ref="H85:H89" si="44">C85*G85</f>
        <v>2700</v>
      </c>
      <c r="I85" s="42">
        <f t="shared" si="42"/>
        <v>9900</v>
      </c>
      <c r="J85" s="28"/>
    </row>
    <row r="86" spans="1:10" x14ac:dyDescent="0.5">
      <c r="A86" s="65">
        <v>2.29</v>
      </c>
      <c r="B86" s="28" t="s">
        <v>153</v>
      </c>
      <c r="C86" s="54">
        <v>8</v>
      </c>
      <c r="D86" s="31" t="s">
        <v>146</v>
      </c>
      <c r="E86" s="54">
        <v>2000</v>
      </c>
      <c r="F86" s="54">
        <f t="shared" si="41"/>
        <v>16000</v>
      </c>
      <c r="G86" s="54">
        <v>450</v>
      </c>
      <c r="H86" s="54">
        <f t="shared" si="44"/>
        <v>3600</v>
      </c>
      <c r="I86" s="42">
        <f t="shared" si="42"/>
        <v>19600</v>
      </c>
      <c r="J86" s="28"/>
    </row>
    <row r="87" spans="1:10" x14ac:dyDescent="0.5">
      <c r="A87" s="65">
        <v>2.2999999999999998</v>
      </c>
      <c r="B87" s="28" t="s">
        <v>154</v>
      </c>
      <c r="C87" s="54">
        <v>2</v>
      </c>
      <c r="D87" s="31" t="s">
        <v>146</v>
      </c>
      <c r="E87" s="54">
        <v>1200</v>
      </c>
      <c r="F87" s="54">
        <f t="shared" si="41"/>
        <v>2400</v>
      </c>
      <c r="G87" s="54">
        <v>150</v>
      </c>
      <c r="H87" s="54">
        <f t="shared" si="44"/>
        <v>300</v>
      </c>
      <c r="I87" s="42">
        <f t="shared" si="42"/>
        <v>2700</v>
      </c>
      <c r="J87" s="28"/>
    </row>
    <row r="88" spans="1:10" x14ac:dyDescent="0.5">
      <c r="A88" s="65">
        <v>2.31</v>
      </c>
      <c r="B88" s="28" t="s">
        <v>155</v>
      </c>
      <c r="C88" s="54">
        <v>12</v>
      </c>
      <c r="D88" s="31" t="s">
        <v>146</v>
      </c>
      <c r="E88" s="54">
        <v>1500</v>
      </c>
      <c r="F88" s="54">
        <f t="shared" si="41"/>
        <v>18000</v>
      </c>
      <c r="G88" s="54">
        <v>450</v>
      </c>
      <c r="H88" s="54">
        <f t="shared" si="44"/>
        <v>5400</v>
      </c>
      <c r="I88" s="42">
        <f t="shared" si="42"/>
        <v>23400</v>
      </c>
      <c r="J88" s="28"/>
    </row>
    <row r="89" spans="1:10" x14ac:dyDescent="0.5">
      <c r="A89" s="65">
        <v>2.3199999999999998</v>
      </c>
      <c r="B89" s="28" t="s">
        <v>156</v>
      </c>
      <c r="C89" s="54">
        <v>2</v>
      </c>
      <c r="D89" s="31" t="s">
        <v>146</v>
      </c>
      <c r="E89" s="54">
        <v>1500</v>
      </c>
      <c r="F89" s="54">
        <f t="shared" si="41"/>
        <v>3000</v>
      </c>
      <c r="G89" s="54">
        <v>450</v>
      </c>
      <c r="H89" s="54">
        <f t="shared" si="44"/>
        <v>900</v>
      </c>
      <c r="I89" s="42">
        <f t="shared" si="42"/>
        <v>3900</v>
      </c>
      <c r="J89" s="28"/>
    </row>
    <row r="90" spans="1:10" x14ac:dyDescent="0.5">
      <c r="A90" s="72"/>
      <c r="B90" s="77"/>
      <c r="C90" s="75"/>
      <c r="D90" s="89"/>
      <c r="E90" s="75"/>
      <c r="F90" s="75"/>
      <c r="G90" s="75"/>
      <c r="H90" s="75"/>
      <c r="I90" s="77"/>
      <c r="J90" s="77"/>
    </row>
    <row r="91" spans="1:10" x14ac:dyDescent="0.5">
      <c r="A91" s="72"/>
      <c r="B91" s="77"/>
      <c r="C91" s="75"/>
      <c r="D91" s="89"/>
      <c r="E91" s="75"/>
      <c r="F91" s="75"/>
      <c r="G91" s="75"/>
      <c r="H91" s="75"/>
      <c r="I91" s="77"/>
      <c r="J91" s="77"/>
    </row>
    <row r="92" spans="1:10" x14ac:dyDescent="0.5">
      <c r="A92" s="72"/>
      <c r="B92" s="77"/>
      <c r="C92" s="75"/>
      <c r="D92" s="89"/>
      <c r="E92" s="75"/>
      <c r="F92" s="75"/>
      <c r="G92" s="75"/>
      <c r="H92" s="75"/>
      <c r="I92" s="77"/>
      <c r="J92" s="77"/>
    </row>
    <row r="93" spans="1:10" x14ac:dyDescent="0.5">
      <c r="A93" s="72"/>
      <c r="B93" s="77"/>
      <c r="C93" s="75"/>
      <c r="D93" s="89"/>
      <c r="E93" s="75"/>
      <c r="F93" s="75"/>
      <c r="G93" s="75"/>
      <c r="H93" s="75"/>
      <c r="I93" s="77"/>
      <c r="J93" s="77"/>
    </row>
    <row r="94" spans="1:10" x14ac:dyDescent="0.5">
      <c r="A94" s="83">
        <v>2.33</v>
      </c>
      <c r="B94" s="84" t="s">
        <v>158</v>
      </c>
      <c r="C94" s="70">
        <v>6</v>
      </c>
      <c r="D94" s="88" t="s">
        <v>146</v>
      </c>
      <c r="E94" s="70">
        <v>200</v>
      </c>
      <c r="F94" s="54">
        <f t="shared" ref="F94:F100" si="45">C94*E94</f>
        <v>1200</v>
      </c>
      <c r="G94" s="70">
        <v>70</v>
      </c>
      <c r="H94" s="54">
        <f t="shared" ref="H94:H100" si="46">C94*G94</f>
        <v>420</v>
      </c>
      <c r="I94" s="42">
        <f t="shared" ref="I94:I100" si="47">F94+H94</f>
        <v>1620</v>
      </c>
      <c r="J94" s="84"/>
    </row>
    <row r="95" spans="1:10" x14ac:dyDescent="0.5">
      <c r="A95" s="37">
        <v>2.34</v>
      </c>
      <c r="B95" s="28" t="s">
        <v>157</v>
      </c>
      <c r="C95" s="54">
        <v>2</v>
      </c>
      <c r="D95" s="31" t="s">
        <v>146</v>
      </c>
      <c r="E95" s="54">
        <v>2500</v>
      </c>
      <c r="F95" s="54">
        <f t="shared" si="45"/>
        <v>5000</v>
      </c>
      <c r="G95" s="54">
        <v>170</v>
      </c>
      <c r="H95" s="54">
        <f t="shared" si="46"/>
        <v>340</v>
      </c>
      <c r="I95" s="42">
        <f t="shared" si="47"/>
        <v>5340</v>
      </c>
      <c r="J95" s="28"/>
    </row>
    <row r="96" spans="1:10" x14ac:dyDescent="0.5">
      <c r="A96" s="83">
        <v>2.35</v>
      </c>
      <c r="B96" s="28" t="s">
        <v>162</v>
      </c>
      <c r="C96" s="54">
        <v>12</v>
      </c>
      <c r="D96" s="31" t="s">
        <v>146</v>
      </c>
      <c r="E96" s="54">
        <v>300</v>
      </c>
      <c r="F96" s="54">
        <f t="shared" si="45"/>
        <v>3600</v>
      </c>
      <c r="G96" s="54">
        <v>70</v>
      </c>
      <c r="H96" s="54">
        <f t="shared" si="46"/>
        <v>840</v>
      </c>
      <c r="I96" s="42">
        <f t="shared" si="47"/>
        <v>4440</v>
      </c>
      <c r="J96" s="28"/>
    </row>
    <row r="97" spans="1:10" x14ac:dyDescent="0.5">
      <c r="A97" s="65">
        <v>2.36</v>
      </c>
      <c r="B97" s="28" t="s">
        <v>163</v>
      </c>
      <c r="C97" s="54">
        <v>10</v>
      </c>
      <c r="D97" s="31" t="s">
        <v>146</v>
      </c>
      <c r="E97" s="54">
        <v>700</v>
      </c>
      <c r="F97" s="54">
        <f t="shared" si="45"/>
        <v>7000</v>
      </c>
      <c r="G97" s="54">
        <v>70</v>
      </c>
      <c r="H97" s="54">
        <f t="shared" si="46"/>
        <v>700</v>
      </c>
      <c r="I97" s="42">
        <f t="shared" si="47"/>
        <v>7700</v>
      </c>
      <c r="J97" s="28"/>
    </row>
    <row r="98" spans="1:10" x14ac:dyDescent="0.5">
      <c r="A98" s="83">
        <v>2.37</v>
      </c>
      <c r="B98" s="87" t="s">
        <v>164</v>
      </c>
      <c r="C98" s="54">
        <v>6</v>
      </c>
      <c r="D98" s="31" t="s">
        <v>146</v>
      </c>
      <c r="E98" s="54">
        <v>2500</v>
      </c>
      <c r="F98" s="54">
        <f t="shared" si="45"/>
        <v>15000</v>
      </c>
      <c r="G98" s="54">
        <v>175</v>
      </c>
      <c r="H98" s="54">
        <f t="shared" si="46"/>
        <v>1050</v>
      </c>
      <c r="I98" s="42">
        <f t="shared" si="47"/>
        <v>16050</v>
      </c>
      <c r="J98" s="38" t="s">
        <v>160</v>
      </c>
    </row>
    <row r="99" spans="1:10" x14ac:dyDescent="0.5">
      <c r="A99" s="65">
        <v>2.38</v>
      </c>
      <c r="B99" s="87" t="s">
        <v>164</v>
      </c>
      <c r="C99" s="54">
        <v>4</v>
      </c>
      <c r="D99" s="31" t="s">
        <v>146</v>
      </c>
      <c r="E99" s="54">
        <v>2500</v>
      </c>
      <c r="F99" s="54">
        <f t="shared" si="45"/>
        <v>10000</v>
      </c>
      <c r="G99" s="54">
        <v>70</v>
      </c>
      <c r="H99" s="54">
        <f t="shared" si="46"/>
        <v>280</v>
      </c>
      <c r="I99" s="42">
        <f t="shared" si="47"/>
        <v>10280</v>
      </c>
      <c r="J99" s="38" t="s">
        <v>159</v>
      </c>
    </row>
    <row r="100" spans="1:10" x14ac:dyDescent="0.5">
      <c r="A100" s="83">
        <v>2.39</v>
      </c>
      <c r="B100" s="28" t="s">
        <v>161</v>
      </c>
      <c r="C100" s="54">
        <v>5</v>
      </c>
      <c r="D100" s="31" t="s">
        <v>146</v>
      </c>
      <c r="E100" s="54">
        <v>98.13</v>
      </c>
      <c r="F100" s="54">
        <f t="shared" si="45"/>
        <v>490.65</v>
      </c>
      <c r="G100" s="54">
        <v>25</v>
      </c>
      <c r="H100" s="54">
        <f t="shared" si="46"/>
        <v>125</v>
      </c>
      <c r="I100" s="42">
        <f t="shared" si="47"/>
        <v>615.65</v>
      </c>
      <c r="J100" s="28"/>
    </row>
    <row r="101" spans="1:10" x14ac:dyDescent="0.5">
      <c r="A101" s="133" t="s">
        <v>165</v>
      </c>
      <c r="B101" s="134"/>
      <c r="C101" s="134"/>
      <c r="D101" s="134"/>
      <c r="E101" s="134"/>
      <c r="F101" s="134"/>
      <c r="G101" s="134"/>
      <c r="H101" s="135"/>
      <c r="I101" s="59">
        <f>SUM(I44:I100)</f>
        <v>520785.48999999993</v>
      </c>
      <c r="J101" s="38"/>
    </row>
    <row r="102" spans="1:10" x14ac:dyDescent="0.5">
      <c r="E102" s="82"/>
      <c r="F102" s="82"/>
      <c r="G102" s="82"/>
      <c r="H102" s="82"/>
    </row>
    <row r="103" spans="1:10" x14ac:dyDescent="0.5">
      <c r="E103" s="82"/>
      <c r="F103" s="82"/>
      <c r="G103" s="82"/>
      <c r="H103" s="82"/>
    </row>
    <row r="104" spans="1:10" x14ac:dyDescent="0.5">
      <c r="E104" s="82"/>
      <c r="F104" s="82"/>
      <c r="G104" s="82"/>
      <c r="H104" s="82"/>
    </row>
    <row r="105" spans="1:10" x14ac:dyDescent="0.5">
      <c r="E105" s="82"/>
      <c r="F105" s="82"/>
      <c r="G105" s="82"/>
      <c r="H105" s="82"/>
    </row>
    <row r="106" spans="1:10" x14ac:dyDescent="0.5">
      <c r="E106" s="82"/>
      <c r="F106" s="82"/>
      <c r="G106" s="82"/>
      <c r="H106" s="82"/>
    </row>
    <row r="107" spans="1:10" x14ac:dyDescent="0.5">
      <c r="E107" s="82"/>
      <c r="F107" s="82"/>
      <c r="G107" s="82"/>
      <c r="H107" s="82"/>
    </row>
    <row r="108" spans="1:10" x14ac:dyDescent="0.5">
      <c r="E108" s="82"/>
      <c r="F108" s="82"/>
      <c r="G108" s="82"/>
      <c r="H108" s="82"/>
    </row>
    <row r="109" spans="1:10" x14ac:dyDescent="0.5">
      <c r="E109" s="82"/>
      <c r="F109" s="82"/>
      <c r="G109" s="82"/>
      <c r="H109" s="82"/>
    </row>
    <row r="110" spans="1:10" x14ac:dyDescent="0.5">
      <c r="E110" s="82"/>
      <c r="F110" s="82"/>
      <c r="G110" s="82"/>
      <c r="H110" s="82"/>
    </row>
    <row r="111" spans="1:10" x14ac:dyDescent="0.5">
      <c r="A111" s="78">
        <v>3</v>
      </c>
      <c r="B111" s="148" t="s">
        <v>166</v>
      </c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5">
      <c r="A112" s="60">
        <v>3.1</v>
      </c>
      <c r="B112" s="90" t="s">
        <v>167</v>
      </c>
      <c r="C112" s="28">
        <v>1</v>
      </c>
      <c r="D112" s="31" t="s">
        <v>146</v>
      </c>
      <c r="E112" s="54">
        <v>70000</v>
      </c>
      <c r="F112" s="54">
        <f t="shared" ref="F112:F131" si="48">C112*E112</f>
        <v>70000</v>
      </c>
      <c r="G112" s="54">
        <v>0</v>
      </c>
      <c r="H112" s="54">
        <f t="shared" ref="H112:H120" si="49">C112*G112</f>
        <v>0</v>
      </c>
      <c r="I112" s="42">
        <f t="shared" ref="I112:I120" si="50">F112+H112</f>
        <v>70000</v>
      </c>
      <c r="J112" s="28"/>
    </row>
    <row r="113" spans="1:10" x14ac:dyDescent="0.5">
      <c r="A113" s="60">
        <v>3.2</v>
      </c>
      <c r="B113" s="90" t="s">
        <v>168</v>
      </c>
      <c r="C113" s="28">
        <v>18</v>
      </c>
      <c r="D113" s="31" t="s">
        <v>101</v>
      </c>
      <c r="E113" s="54">
        <v>420</v>
      </c>
      <c r="F113" s="54">
        <f t="shared" si="48"/>
        <v>7560</v>
      </c>
      <c r="G113" s="54">
        <v>250</v>
      </c>
      <c r="H113" s="54">
        <f t="shared" si="49"/>
        <v>4500</v>
      </c>
      <c r="I113" s="42">
        <f t="shared" si="50"/>
        <v>12060</v>
      </c>
      <c r="J113" s="28"/>
    </row>
    <row r="114" spans="1:10" x14ac:dyDescent="0.5">
      <c r="A114" s="60">
        <v>3.3</v>
      </c>
      <c r="B114" s="90" t="s">
        <v>169</v>
      </c>
      <c r="C114" s="28">
        <v>27.5</v>
      </c>
      <c r="D114" s="31" t="s">
        <v>11</v>
      </c>
      <c r="E114" s="54">
        <v>0</v>
      </c>
      <c r="F114" s="54">
        <f t="shared" si="48"/>
        <v>0</v>
      </c>
      <c r="G114" s="54">
        <v>125</v>
      </c>
      <c r="H114" s="54">
        <f t="shared" si="49"/>
        <v>3437.5</v>
      </c>
      <c r="I114" s="42">
        <f t="shared" si="50"/>
        <v>3437.5</v>
      </c>
      <c r="J114" s="28"/>
    </row>
    <row r="115" spans="1:10" x14ac:dyDescent="0.5">
      <c r="A115" s="60">
        <v>3.4</v>
      </c>
      <c r="B115" s="91" t="s">
        <v>98</v>
      </c>
      <c r="C115" s="28">
        <v>1.25</v>
      </c>
      <c r="D115" s="31" t="s">
        <v>11</v>
      </c>
      <c r="E115" s="54">
        <v>140.19</v>
      </c>
      <c r="F115" s="54">
        <f t="shared" si="48"/>
        <v>175.23750000000001</v>
      </c>
      <c r="G115" s="54">
        <v>91</v>
      </c>
      <c r="H115" s="54">
        <f t="shared" si="49"/>
        <v>113.75</v>
      </c>
      <c r="I115" s="42">
        <f t="shared" si="50"/>
        <v>288.98750000000001</v>
      </c>
      <c r="J115" s="28"/>
    </row>
    <row r="116" spans="1:10" x14ac:dyDescent="0.5">
      <c r="A116" s="60">
        <v>3.5</v>
      </c>
      <c r="B116" s="90" t="s">
        <v>170</v>
      </c>
      <c r="C116" s="28">
        <v>3.5</v>
      </c>
      <c r="D116" s="31" t="s">
        <v>11</v>
      </c>
      <c r="E116" s="54">
        <v>1850.47</v>
      </c>
      <c r="F116" s="54">
        <f t="shared" si="48"/>
        <v>6476.6450000000004</v>
      </c>
      <c r="G116" s="54">
        <v>391</v>
      </c>
      <c r="H116" s="54">
        <f t="shared" si="49"/>
        <v>1368.5</v>
      </c>
      <c r="I116" s="42">
        <f t="shared" si="50"/>
        <v>7845.1450000000004</v>
      </c>
      <c r="J116" s="28"/>
    </row>
    <row r="117" spans="1:10" x14ac:dyDescent="0.5">
      <c r="A117" s="60">
        <v>3.6</v>
      </c>
      <c r="B117" s="90" t="s">
        <v>62</v>
      </c>
      <c r="C117" s="28">
        <v>0.65</v>
      </c>
      <c r="D117" s="31" t="s">
        <v>11</v>
      </c>
      <c r="E117" s="54">
        <v>1211.31</v>
      </c>
      <c r="F117" s="54">
        <f t="shared" si="48"/>
        <v>787.35149999999999</v>
      </c>
      <c r="G117" s="54">
        <v>398</v>
      </c>
      <c r="H117" s="54">
        <f t="shared" si="49"/>
        <v>258.7</v>
      </c>
      <c r="I117" s="42">
        <f t="shared" si="50"/>
        <v>1046.0515</v>
      </c>
      <c r="J117" s="28"/>
    </row>
    <row r="118" spans="1:10" x14ac:dyDescent="0.5">
      <c r="A118" s="60">
        <v>3.7</v>
      </c>
      <c r="B118" s="90" t="s">
        <v>171</v>
      </c>
      <c r="C118" s="28">
        <v>0.14000000000000001</v>
      </c>
      <c r="D118" s="31" t="s">
        <v>42</v>
      </c>
      <c r="E118" s="54">
        <v>15988.04</v>
      </c>
      <c r="F118" s="54">
        <f t="shared" si="48"/>
        <v>2238.3256000000001</v>
      </c>
      <c r="G118" s="54">
        <v>0</v>
      </c>
      <c r="H118" s="54">
        <f t="shared" si="49"/>
        <v>0</v>
      </c>
      <c r="I118" s="42">
        <f t="shared" si="50"/>
        <v>2238.3256000000001</v>
      </c>
      <c r="J118" s="28"/>
    </row>
    <row r="119" spans="1:10" x14ac:dyDescent="0.5">
      <c r="A119" s="60">
        <v>3.8</v>
      </c>
      <c r="B119" s="90" t="s">
        <v>172</v>
      </c>
      <c r="C119" s="28">
        <v>4.2</v>
      </c>
      <c r="D119" s="31" t="s">
        <v>63</v>
      </c>
      <c r="E119" s="54">
        <v>33.65</v>
      </c>
      <c r="F119" s="54">
        <f t="shared" si="48"/>
        <v>141.33000000000001</v>
      </c>
      <c r="G119" s="54">
        <v>0</v>
      </c>
      <c r="H119" s="54">
        <f t="shared" si="49"/>
        <v>0</v>
      </c>
      <c r="I119" s="42">
        <f t="shared" si="50"/>
        <v>141.33000000000001</v>
      </c>
      <c r="J119" s="28"/>
    </row>
    <row r="120" spans="1:10" x14ac:dyDescent="0.5">
      <c r="A120" s="60">
        <v>3.9</v>
      </c>
      <c r="B120" s="90" t="s">
        <v>59</v>
      </c>
      <c r="C120" s="54">
        <v>0.82</v>
      </c>
      <c r="D120" s="31" t="s">
        <v>42</v>
      </c>
      <c r="E120" s="54">
        <v>0</v>
      </c>
      <c r="F120" s="54">
        <f t="shared" si="48"/>
        <v>0</v>
      </c>
      <c r="G120" s="54">
        <v>4100</v>
      </c>
      <c r="H120" s="54">
        <f t="shared" si="49"/>
        <v>3362</v>
      </c>
      <c r="I120" s="42">
        <f t="shared" si="50"/>
        <v>3362</v>
      </c>
      <c r="J120" s="28"/>
    </row>
    <row r="121" spans="1:10" x14ac:dyDescent="0.5">
      <c r="A121" s="37">
        <v>3.1</v>
      </c>
      <c r="B121" s="90" t="s">
        <v>173</v>
      </c>
      <c r="C121" s="54">
        <v>48</v>
      </c>
      <c r="D121" s="31" t="s">
        <v>102</v>
      </c>
      <c r="E121" s="54">
        <v>10.09</v>
      </c>
      <c r="F121" s="54">
        <f t="shared" si="48"/>
        <v>484.32</v>
      </c>
      <c r="G121" s="54">
        <v>30</v>
      </c>
      <c r="H121" s="54">
        <f t="shared" ref="H121:H130" si="51">C121*G121</f>
        <v>1440</v>
      </c>
      <c r="I121" s="42">
        <f t="shared" ref="I121:I130" si="52">F121+H121</f>
        <v>1924.32</v>
      </c>
      <c r="J121" s="28"/>
    </row>
    <row r="122" spans="1:10" x14ac:dyDescent="0.5">
      <c r="A122" s="37">
        <v>3.11</v>
      </c>
      <c r="B122" s="90" t="s">
        <v>174</v>
      </c>
      <c r="C122" s="54">
        <v>38</v>
      </c>
      <c r="D122" s="31" t="s">
        <v>102</v>
      </c>
      <c r="E122" s="54">
        <v>19.13</v>
      </c>
      <c r="F122" s="54">
        <f t="shared" si="48"/>
        <v>726.93999999999994</v>
      </c>
      <c r="G122" s="54">
        <v>30</v>
      </c>
      <c r="H122" s="54">
        <f t="shared" si="51"/>
        <v>1140</v>
      </c>
      <c r="I122" s="42">
        <f t="shared" si="52"/>
        <v>1866.94</v>
      </c>
      <c r="J122" s="28"/>
    </row>
    <row r="123" spans="1:10" x14ac:dyDescent="0.5">
      <c r="A123" s="65">
        <v>3.12</v>
      </c>
      <c r="B123" s="90" t="s">
        <v>175</v>
      </c>
      <c r="C123" s="54">
        <v>12</v>
      </c>
      <c r="D123" s="31" t="s">
        <v>102</v>
      </c>
      <c r="E123" s="28">
        <v>40.42</v>
      </c>
      <c r="F123" s="54">
        <f t="shared" si="48"/>
        <v>485.04</v>
      </c>
      <c r="G123" s="54">
        <v>40</v>
      </c>
      <c r="H123" s="54">
        <f t="shared" si="51"/>
        <v>480</v>
      </c>
      <c r="I123" s="42">
        <f t="shared" si="52"/>
        <v>965.04</v>
      </c>
      <c r="J123" s="28"/>
    </row>
    <row r="124" spans="1:10" x14ac:dyDescent="0.5">
      <c r="A124" s="72"/>
      <c r="B124" s="100"/>
      <c r="C124" s="75"/>
      <c r="D124" s="89"/>
      <c r="E124" s="77"/>
      <c r="F124" s="75"/>
      <c r="G124" s="75"/>
      <c r="H124" s="75"/>
      <c r="I124" s="76"/>
      <c r="J124" s="77"/>
    </row>
    <row r="125" spans="1:10" x14ac:dyDescent="0.5">
      <c r="A125" s="72"/>
      <c r="B125" s="100"/>
      <c r="C125" s="75"/>
      <c r="D125" s="89"/>
      <c r="E125" s="77"/>
      <c r="F125" s="75"/>
      <c r="G125" s="75"/>
      <c r="H125" s="75"/>
      <c r="I125" s="76"/>
      <c r="J125" s="77"/>
    </row>
    <row r="126" spans="1:10" x14ac:dyDescent="0.5">
      <c r="A126" s="72"/>
      <c r="B126" s="100"/>
      <c r="C126" s="75"/>
      <c r="D126" s="89"/>
      <c r="E126" s="77"/>
      <c r="F126" s="75"/>
      <c r="G126" s="75"/>
      <c r="H126" s="75"/>
      <c r="I126" s="76"/>
      <c r="J126" s="77"/>
    </row>
    <row r="127" spans="1:10" x14ac:dyDescent="0.5">
      <c r="A127" s="72"/>
      <c r="B127" s="100"/>
      <c r="C127" s="75"/>
      <c r="D127" s="89"/>
      <c r="E127" s="77"/>
      <c r="F127" s="75"/>
      <c r="G127" s="75"/>
      <c r="H127" s="75"/>
      <c r="I127" s="76"/>
      <c r="J127" s="77"/>
    </row>
    <row r="128" spans="1:10" x14ac:dyDescent="0.5">
      <c r="A128" s="83">
        <v>3.13</v>
      </c>
      <c r="B128" s="99" t="s">
        <v>176</v>
      </c>
      <c r="C128" s="70">
        <v>75</v>
      </c>
      <c r="D128" s="88" t="s">
        <v>102</v>
      </c>
      <c r="E128" s="84">
        <v>88.78</v>
      </c>
      <c r="F128" s="70">
        <f t="shared" si="48"/>
        <v>6658.5</v>
      </c>
      <c r="G128" s="70">
        <v>75</v>
      </c>
      <c r="H128" s="70">
        <f t="shared" si="51"/>
        <v>5625</v>
      </c>
      <c r="I128" s="71">
        <f t="shared" si="52"/>
        <v>12283.5</v>
      </c>
      <c r="J128" s="84"/>
    </row>
    <row r="129" spans="1:10" x14ac:dyDescent="0.5">
      <c r="A129" s="37">
        <v>3.14</v>
      </c>
      <c r="B129" s="97" t="s">
        <v>177</v>
      </c>
      <c r="C129" s="54">
        <v>25</v>
      </c>
      <c r="D129" s="31" t="s">
        <v>102</v>
      </c>
      <c r="E129" s="28">
        <v>143.6</v>
      </c>
      <c r="F129" s="54">
        <f t="shared" si="48"/>
        <v>3590</v>
      </c>
      <c r="G129" s="54">
        <v>100</v>
      </c>
      <c r="H129" s="54">
        <f t="shared" si="51"/>
        <v>2500</v>
      </c>
      <c r="I129" s="42">
        <f t="shared" si="52"/>
        <v>6090</v>
      </c>
      <c r="J129" s="28"/>
    </row>
    <row r="130" spans="1:10" x14ac:dyDescent="0.5">
      <c r="A130" s="65">
        <v>3.15</v>
      </c>
      <c r="B130" s="97" t="s">
        <v>178</v>
      </c>
      <c r="C130" s="54">
        <v>16.5</v>
      </c>
      <c r="D130" s="31" t="s">
        <v>102</v>
      </c>
      <c r="E130" s="28">
        <v>291.32</v>
      </c>
      <c r="F130" s="54">
        <f t="shared" si="48"/>
        <v>4806.78</v>
      </c>
      <c r="G130" s="54">
        <v>200</v>
      </c>
      <c r="H130" s="54">
        <f t="shared" si="51"/>
        <v>3300</v>
      </c>
      <c r="I130" s="42">
        <f t="shared" si="52"/>
        <v>8106.78</v>
      </c>
      <c r="J130" s="28"/>
    </row>
    <row r="131" spans="1:10" x14ac:dyDescent="0.5">
      <c r="A131" s="67">
        <v>3.16</v>
      </c>
      <c r="B131" s="93" t="s">
        <v>179</v>
      </c>
      <c r="C131" s="94">
        <v>1</v>
      </c>
      <c r="D131" s="95" t="s">
        <v>181</v>
      </c>
      <c r="E131" s="96">
        <f>SUM(F121:F130)*0.4</f>
        <v>6700.6319999999996</v>
      </c>
      <c r="F131" s="94">
        <f t="shared" si="48"/>
        <v>6700.6319999999996</v>
      </c>
      <c r="G131" s="94">
        <f>F131*0.3</f>
        <v>2010.1895999999997</v>
      </c>
      <c r="H131" s="94">
        <f t="shared" ref="H131" si="53">C131*G131</f>
        <v>2010.1895999999997</v>
      </c>
      <c r="I131" s="96">
        <f t="shared" ref="I131" si="54">F131+H131</f>
        <v>8710.8215999999993</v>
      </c>
      <c r="J131" s="95" t="s">
        <v>180</v>
      </c>
    </row>
    <row r="132" spans="1:10" x14ac:dyDescent="0.5">
      <c r="A132" s="84"/>
      <c r="B132" s="84"/>
      <c r="C132" s="84"/>
      <c r="D132" s="84"/>
      <c r="E132" s="84"/>
      <c r="F132" s="84"/>
      <c r="G132" s="84"/>
      <c r="H132" s="84"/>
      <c r="I132" s="84"/>
      <c r="J132" s="88" t="s">
        <v>182</v>
      </c>
    </row>
    <row r="133" spans="1:10" x14ac:dyDescent="0.5">
      <c r="A133" s="65">
        <v>3.17</v>
      </c>
      <c r="B133" s="28" t="s">
        <v>183</v>
      </c>
      <c r="C133" s="54">
        <v>1</v>
      </c>
      <c r="D133" s="31" t="s">
        <v>146</v>
      </c>
      <c r="E133" s="54">
        <v>1850</v>
      </c>
      <c r="F133" s="54">
        <f t="shared" ref="F133:F138" si="55">C133*E133</f>
        <v>1850</v>
      </c>
      <c r="G133" s="54">
        <v>0</v>
      </c>
      <c r="H133" s="54">
        <f t="shared" ref="H133:H134" si="56">C133*G133</f>
        <v>0</v>
      </c>
      <c r="I133" s="42">
        <f t="shared" ref="I133:I134" si="57">F133+H133</f>
        <v>1850</v>
      </c>
      <c r="J133" s="28"/>
    </row>
    <row r="134" spans="1:10" x14ac:dyDescent="0.5">
      <c r="A134" s="93">
        <v>3.18</v>
      </c>
      <c r="B134" s="93" t="s">
        <v>184</v>
      </c>
      <c r="C134" s="94">
        <v>12</v>
      </c>
      <c r="D134" s="95" t="s">
        <v>146</v>
      </c>
      <c r="E134" s="94">
        <v>360</v>
      </c>
      <c r="F134" s="94">
        <f t="shared" si="55"/>
        <v>4320</v>
      </c>
      <c r="G134" s="94">
        <v>0</v>
      </c>
      <c r="H134" s="94">
        <f t="shared" si="56"/>
        <v>0</v>
      </c>
      <c r="I134" s="94">
        <f t="shared" si="57"/>
        <v>4320</v>
      </c>
      <c r="J134" s="93"/>
    </row>
    <row r="135" spans="1:10" x14ac:dyDescent="0.5">
      <c r="A135" s="84"/>
      <c r="B135" s="84" t="s">
        <v>185</v>
      </c>
      <c r="C135" s="84"/>
      <c r="D135" s="84"/>
      <c r="E135" s="70"/>
      <c r="F135" s="70"/>
      <c r="G135" s="70"/>
      <c r="H135" s="70"/>
      <c r="I135" s="70"/>
      <c r="J135" s="84"/>
    </row>
    <row r="136" spans="1:10" x14ac:dyDescent="0.5">
      <c r="A136" s="28">
        <v>3.19</v>
      </c>
      <c r="B136" s="28" t="s">
        <v>186</v>
      </c>
      <c r="C136" s="54">
        <v>30</v>
      </c>
      <c r="D136" s="31" t="s">
        <v>102</v>
      </c>
      <c r="E136" s="54">
        <v>75</v>
      </c>
      <c r="F136" s="94">
        <f t="shared" si="55"/>
        <v>2250</v>
      </c>
      <c r="G136" s="54">
        <v>50</v>
      </c>
      <c r="H136" s="94">
        <f t="shared" ref="H136:H138" si="58">C136*G136</f>
        <v>1500</v>
      </c>
      <c r="I136" s="94">
        <f t="shared" ref="I136:I138" si="59">F136+H136</f>
        <v>3750</v>
      </c>
      <c r="J136" s="28"/>
    </row>
    <row r="137" spans="1:10" x14ac:dyDescent="0.5">
      <c r="A137" s="98">
        <v>3.2</v>
      </c>
      <c r="B137" s="28" t="s">
        <v>187</v>
      </c>
      <c r="C137" s="54">
        <v>6</v>
      </c>
      <c r="D137" s="31" t="s">
        <v>146</v>
      </c>
      <c r="E137" s="54">
        <v>250</v>
      </c>
      <c r="F137" s="94">
        <f t="shared" si="55"/>
        <v>1500</v>
      </c>
      <c r="G137" s="54">
        <v>0</v>
      </c>
      <c r="H137" s="94">
        <f t="shared" si="58"/>
        <v>0</v>
      </c>
      <c r="I137" s="94">
        <f t="shared" si="59"/>
        <v>1500</v>
      </c>
      <c r="J137" s="28"/>
    </row>
    <row r="138" spans="1:10" x14ac:dyDescent="0.5">
      <c r="A138" s="28">
        <v>3.21</v>
      </c>
      <c r="B138" s="28" t="s">
        <v>188</v>
      </c>
      <c r="C138" s="54">
        <v>1</v>
      </c>
      <c r="D138" s="31" t="s">
        <v>146</v>
      </c>
      <c r="E138" s="54">
        <v>400</v>
      </c>
      <c r="F138" s="54">
        <f t="shared" si="55"/>
        <v>400</v>
      </c>
      <c r="G138" s="54">
        <v>0</v>
      </c>
      <c r="H138" s="54">
        <f t="shared" si="58"/>
        <v>0</v>
      </c>
      <c r="I138" s="54">
        <f t="shared" si="59"/>
        <v>400</v>
      </c>
      <c r="J138" s="28"/>
    </row>
    <row r="139" spans="1:10" x14ac:dyDescent="0.5">
      <c r="A139" s="133" t="s">
        <v>189</v>
      </c>
      <c r="B139" s="134"/>
      <c r="C139" s="134"/>
      <c r="D139" s="134"/>
      <c r="E139" s="134"/>
      <c r="F139" s="134"/>
      <c r="G139" s="134"/>
      <c r="H139" s="135"/>
      <c r="I139" s="59">
        <f>SUM(I112:I138)</f>
        <v>152186.74120000002</v>
      </c>
      <c r="J139" s="38"/>
    </row>
    <row r="145" spans="1:10" ht="20.25" customHeight="1" x14ac:dyDescent="0.5">
      <c r="A145" s="66">
        <v>4</v>
      </c>
      <c r="B145" s="101" t="s">
        <v>190</v>
      </c>
      <c r="C145" s="28"/>
      <c r="D145" s="28"/>
      <c r="E145" s="28"/>
      <c r="F145" s="28"/>
      <c r="G145" s="28"/>
      <c r="H145" s="28"/>
      <c r="I145" s="28"/>
      <c r="J145" s="28"/>
    </row>
    <row r="146" spans="1:10" ht="20.25" customHeight="1" x14ac:dyDescent="0.5">
      <c r="A146" s="28">
        <v>4.0999999999999996</v>
      </c>
      <c r="B146" s="28" t="s">
        <v>191</v>
      </c>
      <c r="C146" s="54">
        <v>1</v>
      </c>
      <c r="D146" s="31" t="s">
        <v>146</v>
      </c>
      <c r="E146" s="54">
        <v>1200</v>
      </c>
      <c r="F146" s="54">
        <f t="shared" ref="F146:F157" si="60">C146*E146</f>
        <v>1200</v>
      </c>
      <c r="G146" s="54">
        <v>500</v>
      </c>
      <c r="H146" s="54">
        <f t="shared" ref="H146:H157" si="61">C146*G146</f>
        <v>500</v>
      </c>
      <c r="I146" s="54">
        <f t="shared" ref="I146:I157" si="62">F146+H146</f>
        <v>1700</v>
      </c>
      <c r="J146" s="28"/>
    </row>
    <row r="147" spans="1:10" ht="20.25" customHeight="1" x14ac:dyDescent="0.5">
      <c r="A147" s="28">
        <v>4.2</v>
      </c>
      <c r="B147" s="28" t="s">
        <v>192</v>
      </c>
      <c r="C147" s="54">
        <v>1</v>
      </c>
      <c r="D147" s="31" t="s">
        <v>146</v>
      </c>
      <c r="E147" s="54">
        <v>1500</v>
      </c>
      <c r="F147" s="54">
        <f t="shared" si="60"/>
        <v>1500</v>
      </c>
      <c r="G147" s="54">
        <v>0</v>
      </c>
      <c r="H147" s="54">
        <f t="shared" si="61"/>
        <v>0</v>
      </c>
      <c r="I147" s="54">
        <f t="shared" si="62"/>
        <v>1500</v>
      </c>
      <c r="J147" s="28"/>
    </row>
    <row r="148" spans="1:10" ht="20.25" customHeight="1" x14ac:dyDescent="0.5">
      <c r="A148" s="28">
        <v>4.3</v>
      </c>
      <c r="B148" s="28" t="s">
        <v>193</v>
      </c>
      <c r="C148" s="54">
        <v>4</v>
      </c>
      <c r="D148" s="31" t="s">
        <v>146</v>
      </c>
      <c r="E148" s="54">
        <v>130</v>
      </c>
      <c r="F148" s="54">
        <f t="shared" si="60"/>
        <v>520</v>
      </c>
      <c r="G148" s="54">
        <v>0</v>
      </c>
      <c r="H148" s="54">
        <f t="shared" si="61"/>
        <v>0</v>
      </c>
      <c r="I148" s="54">
        <f t="shared" si="62"/>
        <v>520</v>
      </c>
      <c r="J148" s="28"/>
    </row>
    <row r="149" spans="1:10" ht="20.25" customHeight="1" x14ac:dyDescent="0.5">
      <c r="A149" s="28">
        <v>4.4000000000000004</v>
      </c>
      <c r="B149" s="28" t="s">
        <v>194</v>
      </c>
      <c r="C149" s="54">
        <v>1</v>
      </c>
      <c r="D149" s="31" t="s">
        <v>146</v>
      </c>
      <c r="E149" s="54">
        <v>1000</v>
      </c>
      <c r="F149" s="54">
        <f t="shared" si="60"/>
        <v>1000</v>
      </c>
      <c r="G149" s="54">
        <v>0</v>
      </c>
      <c r="H149" s="54">
        <f t="shared" si="61"/>
        <v>0</v>
      </c>
      <c r="I149" s="54">
        <f t="shared" si="62"/>
        <v>1000</v>
      </c>
      <c r="J149" s="28"/>
    </row>
    <row r="150" spans="1:10" ht="20.25" customHeight="1" x14ac:dyDescent="0.5">
      <c r="A150" s="28">
        <v>4.5</v>
      </c>
      <c r="B150" s="28" t="s">
        <v>195</v>
      </c>
      <c r="C150" s="54">
        <v>150</v>
      </c>
      <c r="D150" s="31" t="s">
        <v>102</v>
      </c>
      <c r="E150" s="54">
        <v>85</v>
      </c>
      <c r="F150" s="54">
        <f t="shared" si="60"/>
        <v>12750</v>
      </c>
      <c r="G150" s="54">
        <v>25</v>
      </c>
      <c r="H150" s="54">
        <f t="shared" si="61"/>
        <v>3750</v>
      </c>
      <c r="I150" s="54">
        <f t="shared" si="62"/>
        <v>16500</v>
      </c>
      <c r="J150" s="28"/>
    </row>
    <row r="151" spans="1:10" ht="20.25" customHeight="1" x14ac:dyDescent="0.5">
      <c r="A151" s="28">
        <v>4.5999999999999996</v>
      </c>
      <c r="B151" s="28" t="s">
        <v>196</v>
      </c>
      <c r="C151" s="54">
        <v>150</v>
      </c>
      <c r="D151" s="31" t="s">
        <v>102</v>
      </c>
      <c r="E151" s="54">
        <v>15</v>
      </c>
      <c r="F151" s="54">
        <f t="shared" si="60"/>
        <v>2250</v>
      </c>
      <c r="G151" s="54">
        <v>19</v>
      </c>
      <c r="H151" s="54">
        <f t="shared" si="61"/>
        <v>2850</v>
      </c>
      <c r="I151" s="54">
        <f t="shared" si="62"/>
        <v>5100</v>
      </c>
      <c r="J151" s="28"/>
    </row>
    <row r="152" spans="1:10" ht="20.25" customHeight="1" x14ac:dyDescent="0.5">
      <c r="A152" s="28">
        <v>4.7</v>
      </c>
      <c r="B152" s="28" t="s">
        <v>197</v>
      </c>
      <c r="C152" s="54">
        <v>4</v>
      </c>
      <c r="D152" s="31" t="s">
        <v>203</v>
      </c>
      <c r="E152" s="54">
        <v>794.4</v>
      </c>
      <c r="F152" s="54">
        <f t="shared" si="60"/>
        <v>3177.6</v>
      </c>
      <c r="G152" s="54">
        <v>700</v>
      </c>
      <c r="H152" s="54">
        <f t="shared" si="61"/>
        <v>2800</v>
      </c>
      <c r="I152" s="54">
        <f t="shared" si="62"/>
        <v>5977.6</v>
      </c>
      <c r="J152" s="28"/>
    </row>
    <row r="153" spans="1:10" ht="20.25" customHeight="1" x14ac:dyDescent="0.5">
      <c r="A153" s="28">
        <v>4.8</v>
      </c>
      <c r="B153" s="28" t="s">
        <v>198</v>
      </c>
      <c r="C153" s="54">
        <v>200</v>
      </c>
      <c r="D153" s="31" t="s">
        <v>102</v>
      </c>
      <c r="E153" s="54">
        <v>11.5</v>
      </c>
      <c r="F153" s="54">
        <f t="shared" si="60"/>
        <v>2300</v>
      </c>
      <c r="G153" s="54">
        <v>20</v>
      </c>
      <c r="H153" s="54">
        <f t="shared" si="61"/>
        <v>4000</v>
      </c>
      <c r="I153" s="54">
        <f t="shared" si="62"/>
        <v>6300</v>
      </c>
      <c r="J153" s="28"/>
    </row>
    <row r="154" spans="1:10" ht="20.25" customHeight="1" x14ac:dyDescent="0.5">
      <c r="A154" s="28">
        <v>4.9000000000000004</v>
      </c>
      <c r="B154" s="28" t="s">
        <v>199</v>
      </c>
      <c r="C154" s="54">
        <v>22</v>
      </c>
      <c r="D154" s="31" t="s">
        <v>146</v>
      </c>
      <c r="E154" s="54">
        <v>125</v>
      </c>
      <c r="F154" s="54">
        <f t="shared" si="60"/>
        <v>2750</v>
      </c>
      <c r="G154" s="54">
        <v>80</v>
      </c>
      <c r="H154" s="54">
        <f t="shared" si="61"/>
        <v>1760</v>
      </c>
      <c r="I154" s="54">
        <f t="shared" si="62"/>
        <v>4510</v>
      </c>
      <c r="J154" s="28"/>
    </row>
    <row r="155" spans="1:10" ht="20.25" customHeight="1" x14ac:dyDescent="0.5">
      <c r="A155" s="98">
        <v>4.0999999999999996</v>
      </c>
      <c r="B155" s="28" t="s">
        <v>200</v>
      </c>
      <c r="C155" s="54">
        <v>2</v>
      </c>
      <c r="D155" s="31" t="s">
        <v>146</v>
      </c>
      <c r="E155" s="54">
        <v>200</v>
      </c>
      <c r="F155" s="54">
        <f t="shared" si="60"/>
        <v>400</v>
      </c>
      <c r="G155" s="54">
        <v>160</v>
      </c>
      <c r="H155" s="54">
        <f t="shared" si="61"/>
        <v>320</v>
      </c>
      <c r="I155" s="54">
        <f t="shared" si="62"/>
        <v>720</v>
      </c>
      <c r="J155" s="28"/>
    </row>
    <row r="156" spans="1:10" ht="20.25" customHeight="1" x14ac:dyDescent="0.5">
      <c r="A156" s="98">
        <v>4.1100000000000003</v>
      </c>
      <c r="B156" s="28" t="s">
        <v>201</v>
      </c>
      <c r="C156" s="54">
        <v>27</v>
      </c>
      <c r="D156" s="31" t="s">
        <v>204</v>
      </c>
      <c r="E156" s="54">
        <v>20</v>
      </c>
      <c r="F156" s="54">
        <f t="shared" si="60"/>
        <v>540</v>
      </c>
      <c r="G156" s="54">
        <v>0</v>
      </c>
      <c r="H156" s="54">
        <f t="shared" si="61"/>
        <v>0</v>
      </c>
      <c r="I156" s="54">
        <f t="shared" si="62"/>
        <v>540</v>
      </c>
      <c r="J156" s="28"/>
    </row>
    <row r="157" spans="1:10" ht="20.25" customHeight="1" x14ac:dyDescent="0.5">
      <c r="A157" s="98">
        <v>4.12</v>
      </c>
      <c r="B157" s="28" t="s">
        <v>202</v>
      </c>
      <c r="C157" s="54">
        <v>27</v>
      </c>
      <c r="D157" s="31" t="s">
        <v>205</v>
      </c>
      <c r="E157" s="54">
        <v>160</v>
      </c>
      <c r="F157" s="54">
        <f t="shared" si="60"/>
        <v>4320</v>
      </c>
      <c r="G157" s="54">
        <v>135</v>
      </c>
      <c r="H157" s="54">
        <f t="shared" si="61"/>
        <v>3645</v>
      </c>
      <c r="I157" s="54">
        <f t="shared" si="62"/>
        <v>7965</v>
      </c>
      <c r="J157" s="28"/>
    </row>
    <row r="158" spans="1:10" ht="20.25" customHeight="1" x14ac:dyDescent="0.5">
      <c r="A158" s="133" t="s">
        <v>206</v>
      </c>
      <c r="B158" s="134"/>
      <c r="C158" s="134"/>
      <c r="D158" s="134"/>
      <c r="E158" s="134"/>
      <c r="F158" s="134"/>
      <c r="G158" s="134"/>
      <c r="H158" s="135"/>
      <c r="I158" s="59">
        <f>SUM(I146:I157)</f>
        <v>52332.6</v>
      </c>
      <c r="J158" s="38"/>
    </row>
  </sheetData>
  <mergeCells count="27">
    <mergeCell ref="F27:F28"/>
    <mergeCell ref="E27:E28"/>
    <mergeCell ref="A101:H101"/>
    <mergeCell ref="B111:J111"/>
    <mergeCell ref="B7:B8"/>
    <mergeCell ref="A7:A8"/>
    <mergeCell ref="J20:J21"/>
    <mergeCell ref="A37:H37"/>
    <mergeCell ref="B43:J43"/>
    <mergeCell ref="D27:D28"/>
    <mergeCell ref="C27:C28"/>
    <mergeCell ref="A139:H139"/>
    <mergeCell ref="A158:H158"/>
    <mergeCell ref="A1:J1"/>
    <mergeCell ref="B27:B28"/>
    <mergeCell ref="A27:A28"/>
    <mergeCell ref="J27:J28"/>
    <mergeCell ref="I27:I28"/>
    <mergeCell ref="H27:H28"/>
    <mergeCell ref="E7:F7"/>
    <mergeCell ref="G7:H7"/>
    <mergeCell ref="J7:J8"/>
    <mergeCell ref="I7:I8"/>
    <mergeCell ref="D7:D8"/>
    <mergeCell ref="C7:C8"/>
    <mergeCell ref="B9:J9"/>
    <mergeCell ref="G27:G28"/>
  </mergeCells>
  <phoneticPr fontId="4" type="noConversion"/>
  <printOptions verticalCentered="1"/>
  <pageMargins left="0.59055118110236227" right="0.29411764705882354" top="0.78740157480314965" bottom="0" header="0.31496062992125984" footer="0.31496062992125984"/>
  <pageSetup paperSize="9" orientation="landscape" horizontalDpi="0" verticalDpi="0" r:id="rId1"/>
  <headerFooter>
    <oddHeader>&amp;R&amp;"TH Sarabun New,Regular"&amp;14แบบ ปร.4 แผ่นที่ 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DF04-1A3E-4081-A197-FBACE92DD3A6}">
  <dimension ref="A1:F20"/>
  <sheetViews>
    <sheetView view="pageLayout" zoomScaleNormal="100" workbookViewId="0">
      <selection activeCell="D20" sqref="D20"/>
    </sheetView>
  </sheetViews>
  <sheetFormatPr defaultRowHeight="24" x14ac:dyDescent="0.55000000000000004"/>
  <cols>
    <col min="1" max="1" width="9.140625" style="108"/>
    <col min="2" max="2" width="29.85546875" style="108" customWidth="1"/>
    <col min="3" max="3" width="15" style="108" customWidth="1"/>
    <col min="4" max="4" width="11" style="108" customWidth="1"/>
    <col min="5" max="5" width="16.42578125" style="108" customWidth="1"/>
    <col min="6" max="6" width="14.5703125" style="108" customWidth="1"/>
    <col min="7" max="16384" width="9.140625" style="108"/>
  </cols>
  <sheetData>
    <row r="1" spans="1:6" x14ac:dyDescent="0.55000000000000004">
      <c r="A1" s="111" t="s">
        <v>208</v>
      </c>
      <c r="B1" s="111"/>
      <c r="C1" s="111"/>
      <c r="D1" s="111"/>
      <c r="E1" s="111"/>
      <c r="F1" s="111"/>
    </row>
    <row r="2" spans="1:6" x14ac:dyDescent="0.55000000000000004">
      <c r="A2" s="1" t="s">
        <v>6</v>
      </c>
      <c r="B2" s="1"/>
      <c r="C2" s="1"/>
      <c r="D2" s="1"/>
      <c r="E2" s="1"/>
    </row>
    <row r="3" spans="1:6" x14ac:dyDescent="0.55000000000000004">
      <c r="A3" s="1"/>
      <c r="B3" s="1" t="s">
        <v>7</v>
      </c>
      <c r="C3" s="1"/>
      <c r="D3" s="1"/>
      <c r="E3" s="1"/>
    </row>
    <row r="4" spans="1:6" x14ac:dyDescent="0.55000000000000004">
      <c r="A4" s="1" t="s">
        <v>8</v>
      </c>
      <c r="B4" s="1"/>
      <c r="C4" s="1"/>
      <c r="D4" s="1"/>
      <c r="E4" s="1"/>
    </row>
    <row r="5" spans="1:6" x14ac:dyDescent="0.55000000000000004">
      <c r="A5" s="1" t="s">
        <v>215</v>
      </c>
      <c r="B5" s="1"/>
      <c r="C5" s="1"/>
      <c r="D5" s="1"/>
      <c r="E5" s="1"/>
    </row>
    <row r="6" spans="1:6" x14ac:dyDescent="0.55000000000000004">
      <c r="A6" s="107" t="s">
        <v>220</v>
      </c>
      <c r="B6" s="1"/>
      <c r="C6" s="1"/>
      <c r="D6" s="1"/>
      <c r="F6" s="2" t="s">
        <v>38</v>
      </c>
    </row>
    <row r="7" spans="1:6" ht="11.25" customHeight="1" x14ac:dyDescent="0.55000000000000004"/>
    <row r="8" spans="1:6" x14ac:dyDescent="0.55000000000000004">
      <c r="A8" s="92" t="s">
        <v>0</v>
      </c>
      <c r="B8" s="153" t="s">
        <v>1</v>
      </c>
      <c r="C8" s="153" t="s">
        <v>209</v>
      </c>
      <c r="D8" s="153" t="s">
        <v>210</v>
      </c>
      <c r="E8" s="153" t="s">
        <v>211</v>
      </c>
      <c r="F8" s="153" t="s">
        <v>5</v>
      </c>
    </row>
    <row r="9" spans="1:6" x14ac:dyDescent="0.55000000000000004">
      <c r="A9" s="154">
        <v>1</v>
      </c>
      <c r="B9" s="154" t="s">
        <v>58</v>
      </c>
      <c r="C9" s="155">
        <v>411943.0933755124</v>
      </c>
      <c r="D9" s="154">
        <v>1.3030999999999999</v>
      </c>
      <c r="E9" s="156">
        <f>C9*D9</f>
        <v>536803.04497763014</v>
      </c>
      <c r="F9" s="154"/>
    </row>
    <row r="10" spans="1:6" x14ac:dyDescent="0.55000000000000004">
      <c r="A10" s="154">
        <v>2</v>
      </c>
      <c r="B10" s="154" t="s">
        <v>117</v>
      </c>
      <c r="C10" s="155">
        <v>520785.48999999993</v>
      </c>
      <c r="D10" s="154">
        <v>1.3030999999999999</v>
      </c>
      <c r="E10" s="156">
        <f>C10*D10</f>
        <v>678635.57201899984</v>
      </c>
      <c r="F10" s="154"/>
    </row>
    <row r="11" spans="1:6" x14ac:dyDescent="0.55000000000000004">
      <c r="A11" s="154">
        <v>3</v>
      </c>
      <c r="B11" s="154" t="s">
        <v>166</v>
      </c>
      <c r="C11" s="155">
        <v>152186.74120000002</v>
      </c>
      <c r="D11" s="154">
        <v>1.3030999999999999</v>
      </c>
      <c r="E11" s="156">
        <f>C11*D11</f>
        <v>198314.54245772</v>
      </c>
      <c r="F11" s="154"/>
    </row>
    <row r="12" spans="1:6" x14ac:dyDescent="0.55000000000000004">
      <c r="A12" s="154">
        <v>4</v>
      </c>
      <c r="B12" s="154" t="s">
        <v>190</v>
      </c>
      <c r="C12" s="155">
        <v>52332.6</v>
      </c>
      <c r="D12" s="154">
        <v>1.3030999999999999</v>
      </c>
      <c r="E12" s="156">
        <f>C12*D12</f>
        <v>68194.611059999996</v>
      </c>
      <c r="F12" s="154"/>
    </row>
    <row r="13" spans="1:6" x14ac:dyDescent="0.55000000000000004">
      <c r="A13" s="154"/>
      <c r="B13" s="154"/>
      <c r="C13" s="157"/>
      <c r="D13" s="154"/>
      <c r="E13" s="156"/>
      <c r="F13" s="154"/>
    </row>
    <row r="14" spans="1:6" x14ac:dyDescent="0.55000000000000004">
      <c r="A14" s="154"/>
      <c r="B14" s="154"/>
      <c r="C14" s="154"/>
      <c r="D14" s="154"/>
      <c r="E14" s="154"/>
      <c r="F14" s="154"/>
    </row>
    <row r="15" spans="1:6" x14ac:dyDescent="0.55000000000000004">
      <c r="A15" s="154"/>
      <c r="B15" s="158" t="s">
        <v>212</v>
      </c>
      <c r="C15" s="154"/>
      <c r="D15" s="154"/>
      <c r="E15" s="154"/>
      <c r="F15" s="154"/>
    </row>
    <row r="16" spans="1:6" x14ac:dyDescent="0.55000000000000004">
      <c r="A16" s="154"/>
      <c r="B16" s="154" t="s">
        <v>219</v>
      </c>
      <c r="C16" s="154"/>
      <c r="D16" s="154"/>
      <c r="E16" s="154"/>
      <c r="F16" s="154"/>
    </row>
    <row r="17" spans="1:6" x14ac:dyDescent="0.55000000000000004">
      <c r="A17" s="154"/>
      <c r="B17" s="154" t="s">
        <v>218</v>
      </c>
      <c r="C17" s="154"/>
      <c r="D17" s="154"/>
      <c r="E17" s="154"/>
      <c r="F17" s="154"/>
    </row>
    <row r="18" spans="1:6" x14ac:dyDescent="0.55000000000000004">
      <c r="A18" s="154"/>
      <c r="B18" s="154" t="s">
        <v>216</v>
      </c>
      <c r="C18" s="154"/>
      <c r="D18" s="154"/>
      <c r="E18" s="154"/>
      <c r="F18" s="154"/>
    </row>
    <row r="19" spans="1:6" x14ac:dyDescent="0.55000000000000004">
      <c r="A19" s="154"/>
      <c r="B19" s="154" t="s">
        <v>217</v>
      </c>
      <c r="C19" s="154"/>
      <c r="D19" s="154"/>
      <c r="E19" s="154"/>
      <c r="F19" s="154"/>
    </row>
    <row r="20" spans="1:6" x14ac:dyDescent="0.55000000000000004">
      <c r="A20" s="159"/>
      <c r="B20" s="159"/>
      <c r="C20" s="159"/>
      <c r="D20" s="160" t="s">
        <v>214</v>
      </c>
      <c r="E20" s="161">
        <f>SUM(E9:E12)</f>
        <v>1481947.7705143502</v>
      </c>
      <c r="F20" s="159"/>
    </row>
  </sheetData>
  <mergeCells count="1">
    <mergeCell ref="A1:F1"/>
  </mergeCells>
  <pageMargins left="0.7" right="0.7" top="0.75" bottom="0.75" header="0.3" footer="0.3"/>
  <pageSetup orientation="portrait" horizontalDpi="0" verticalDpi="0" r:id="rId1"/>
  <headerFooter>
    <oddHeader>&amp;R&amp;"TH Sarabun New,Regular"&amp;14แบบ ปร.5 แผ่นที่ 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5600-4ED3-4A60-BBE1-FB74705C987B}">
  <dimension ref="A1:D18"/>
  <sheetViews>
    <sheetView tabSelected="1" view="pageLayout" zoomScaleNormal="100" workbookViewId="0">
      <selection activeCell="B3" sqref="B3"/>
    </sheetView>
  </sheetViews>
  <sheetFormatPr defaultRowHeight="24" x14ac:dyDescent="0.55000000000000004"/>
  <cols>
    <col min="1" max="1" width="9.140625" style="108"/>
    <col min="2" max="2" width="47.5703125" style="108" customWidth="1"/>
    <col min="3" max="4" width="19.5703125" style="108" customWidth="1"/>
    <col min="5" max="16384" width="9.140625" style="108"/>
  </cols>
  <sheetData>
    <row r="1" spans="1:4" x14ac:dyDescent="0.55000000000000004">
      <c r="A1" s="111" t="s">
        <v>224</v>
      </c>
      <c r="B1" s="111"/>
      <c r="C1" s="111"/>
      <c r="D1" s="111"/>
    </row>
    <row r="2" spans="1:4" x14ac:dyDescent="0.55000000000000004">
      <c r="A2" s="1" t="s">
        <v>6</v>
      </c>
      <c r="B2" s="1"/>
      <c r="C2" s="1"/>
    </row>
    <row r="3" spans="1:4" x14ac:dyDescent="0.55000000000000004">
      <c r="A3" s="1"/>
      <c r="B3" s="1" t="s">
        <v>7</v>
      </c>
      <c r="C3" s="1"/>
    </row>
    <row r="4" spans="1:4" x14ac:dyDescent="0.55000000000000004">
      <c r="A4" s="1" t="s">
        <v>8</v>
      </c>
      <c r="B4" s="1"/>
      <c r="C4" s="1"/>
    </row>
    <row r="5" spans="1:4" x14ac:dyDescent="0.55000000000000004">
      <c r="A5" s="107" t="s">
        <v>220</v>
      </c>
      <c r="B5" s="1"/>
      <c r="D5" s="2" t="s">
        <v>38</v>
      </c>
    </row>
    <row r="6" spans="1:4" ht="11.25" customHeight="1" x14ac:dyDescent="0.55000000000000004"/>
    <row r="7" spans="1:4" x14ac:dyDescent="0.55000000000000004">
      <c r="A7" s="92" t="s">
        <v>0</v>
      </c>
      <c r="B7" s="153" t="s">
        <v>1</v>
      </c>
      <c r="C7" s="153" t="s">
        <v>211</v>
      </c>
      <c r="D7" s="153" t="s">
        <v>5</v>
      </c>
    </row>
    <row r="8" spans="1:4" x14ac:dyDescent="0.55000000000000004">
      <c r="A8" s="154">
        <v>1</v>
      </c>
      <c r="B8" s="154" t="s">
        <v>58</v>
      </c>
      <c r="C8" s="156">
        <v>536803.04497763014</v>
      </c>
      <c r="D8" s="154"/>
    </row>
    <row r="9" spans="1:4" x14ac:dyDescent="0.55000000000000004">
      <c r="A9" s="154">
        <v>2</v>
      </c>
      <c r="B9" s="154" t="s">
        <v>117</v>
      </c>
      <c r="C9" s="156">
        <v>678635.57201899984</v>
      </c>
      <c r="D9" s="154"/>
    </row>
    <row r="10" spans="1:4" x14ac:dyDescent="0.55000000000000004">
      <c r="A10" s="154">
        <v>3</v>
      </c>
      <c r="B10" s="154" t="s">
        <v>166</v>
      </c>
      <c r="C10" s="156">
        <v>198314.54245772</v>
      </c>
      <c r="D10" s="154"/>
    </row>
    <row r="11" spans="1:4" x14ac:dyDescent="0.55000000000000004">
      <c r="A11" s="154">
        <v>4</v>
      </c>
      <c r="B11" s="154" t="s">
        <v>190</v>
      </c>
      <c r="C11" s="156">
        <v>68194.611059999996</v>
      </c>
      <c r="D11" s="154"/>
    </row>
    <row r="12" spans="1:4" x14ac:dyDescent="0.55000000000000004">
      <c r="A12" s="154"/>
      <c r="B12" s="154"/>
      <c r="C12" s="156"/>
      <c r="D12" s="154"/>
    </row>
    <row r="13" spans="1:4" x14ac:dyDescent="0.55000000000000004">
      <c r="A13" s="154"/>
      <c r="B13" s="154"/>
      <c r="C13" s="154"/>
      <c r="D13" s="154"/>
    </row>
    <row r="14" spans="1:4" x14ac:dyDescent="0.55000000000000004">
      <c r="A14" s="154"/>
      <c r="B14" s="154"/>
      <c r="C14" s="154"/>
      <c r="D14" s="154"/>
    </row>
    <row r="15" spans="1:4" x14ac:dyDescent="0.55000000000000004">
      <c r="A15" s="154"/>
      <c r="B15" s="154"/>
      <c r="C15" s="154"/>
      <c r="D15" s="154"/>
    </row>
    <row r="16" spans="1:4" x14ac:dyDescent="0.55000000000000004">
      <c r="A16" s="163"/>
      <c r="B16" s="166" t="s">
        <v>214</v>
      </c>
      <c r="C16" s="161">
        <f>SUM(C8:C11)</f>
        <v>1481947.7705143502</v>
      </c>
      <c r="D16" s="154"/>
    </row>
    <row r="17" spans="1:4" x14ac:dyDescent="0.55000000000000004">
      <c r="A17" s="164" t="s">
        <v>223</v>
      </c>
      <c r="B17" s="167" t="s">
        <v>221</v>
      </c>
      <c r="C17" s="162">
        <v>1481900</v>
      </c>
      <c r="D17" s="110"/>
    </row>
    <row r="18" spans="1:4" x14ac:dyDescent="0.55000000000000004">
      <c r="A18" s="165"/>
      <c r="B18" s="168"/>
      <c r="C18" s="169" t="s">
        <v>222</v>
      </c>
      <c r="D18" s="170"/>
    </row>
  </sheetData>
  <mergeCells count="1">
    <mergeCell ref="A1:D1"/>
  </mergeCells>
  <pageMargins left="0.7" right="0.7" top="0.75" bottom="0.75" header="0.3" footer="0.3"/>
  <pageSetup orientation="portrait" horizontalDpi="0" verticalDpi="0" r:id="rId1"/>
  <headerFooter>
    <oddHeader>&amp;R&amp;"TH Sarabun New,Regular"&amp;14แบบ ปร.6 แผ่นที่ &amp;P/&amp;N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1FD1-0DFF-4AAE-BCF0-C1F4A22E0AD9}">
  <dimension ref="A1"/>
  <sheetViews>
    <sheetView workbookViewId="0">
      <selection activeCell="C20" sqref="C20"/>
    </sheetView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ปร.1</vt:lpstr>
      <vt:lpstr>ปร.2</vt:lpstr>
      <vt:lpstr>ปร.4</vt:lpstr>
      <vt:lpstr>ปร.5</vt:lpstr>
      <vt:lpstr>ปร.6</vt:lpstr>
      <vt:lpstr>ราคาวัสดุ</vt:lpstr>
      <vt:lpstr>ปร.4!Print_Area</vt:lpstr>
      <vt:lpstr>ปร.1!Print_Titles</vt:lpstr>
      <vt:lpstr>ปร.4!Print_Titles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</dc:creator>
  <cp:lastModifiedBy>Patompong Mali</cp:lastModifiedBy>
  <cp:lastPrinted>2020-08-20T05:39:52Z</cp:lastPrinted>
  <dcterms:created xsi:type="dcterms:W3CDTF">2020-08-09T03:20:09Z</dcterms:created>
  <dcterms:modified xsi:type="dcterms:W3CDTF">2020-08-20T06:36:29Z</dcterms:modified>
</cp:coreProperties>
</file>